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04_AHB\04 Objekte BIS\2520 AZO Hauptgebäude Oberi\2021 AZO Neuer Empfang\00 Projektentwicklung\7 XXX Auswahlverfahren\72_Unterlagen PWV\"/>
    </mc:Choice>
  </mc:AlternateContent>
  <bookViews>
    <workbookView xWindow="735" yWindow="735" windowWidth="34875" windowHeight="18045" tabRatio="597"/>
  </bookViews>
  <sheets>
    <sheet name="Honorarberechnung" sheetId="1" r:id="rId1"/>
  </sheets>
  <definedNames>
    <definedName name="_xlnm.Print_Area" localSheetId="0">Honorarberechnung!$A$1:$AL$321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290" i="1" l="1"/>
  <c r="Q290" i="1"/>
  <c r="K290" i="1"/>
  <c r="K303" i="1" l="1"/>
  <c r="K299" i="1"/>
  <c r="K295" i="1"/>
  <c r="T192" i="1" l="1"/>
  <c r="T194" i="1"/>
  <c r="T195" i="1"/>
  <c r="T198" i="1"/>
  <c r="T200" i="1"/>
  <c r="T202" i="1"/>
  <c r="K200" i="1"/>
  <c r="E71" i="1"/>
  <c r="E72" i="1" s="1"/>
  <c r="T38" i="1"/>
  <c r="H72" i="1"/>
  <c r="H73" i="1" s="1"/>
  <c r="N22" i="1"/>
  <c r="K21" i="1"/>
  <c r="K19" i="1"/>
  <c r="AC26" i="1" l="1"/>
  <c r="AC19" i="1"/>
  <c r="Q28" i="1"/>
  <c r="T26" i="1"/>
  <c r="AC57" i="1" l="1"/>
  <c r="N33" i="1"/>
  <c r="N129" i="1" l="1"/>
  <c r="N127" i="1"/>
  <c r="AF38" i="1"/>
  <c r="AC38" i="1"/>
  <c r="Z38" i="1"/>
  <c r="W38" i="1"/>
  <c r="T37" i="1"/>
  <c r="K38" i="1" l="1"/>
  <c r="K37" i="1"/>
  <c r="K22" i="1"/>
  <c r="K24" i="1"/>
  <c r="E239" i="1" l="1"/>
  <c r="E238" i="1"/>
  <c r="E237" i="1"/>
  <c r="E235" i="1"/>
  <c r="E236" i="1"/>
  <c r="E234" i="1"/>
  <c r="E232" i="1"/>
  <c r="E231" i="1"/>
  <c r="E230" i="1"/>
  <c r="E229" i="1"/>
  <c r="E228" i="1"/>
  <c r="E226" i="1"/>
  <c r="E225" i="1"/>
  <c r="E223" i="1"/>
  <c r="E224" i="1"/>
  <c r="E222" i="1"/>
  <c r="D212" i="1"/>
  <c r="D273" i="1" l="1"/>
  <c r="AI42" i="1"/>
  <c r="K42" i="1"/>
  <c r="AH303" i="1" l="1"/>
  <c r="AH299" i="1"/>
  <c r="H290" i="1"/>
  <c r="I258" i="1" l="1"/>
  <c r="C258" i="1"/>
  <c r="C257" i="1"/>
  <c r="I256" i="1"/>
  <c r="C256" i="1"/>
  <c r="C255" i="1"/>
  <c r="C254" i="1"/>
  <c r="I171" i="1"/>
  <c r="C171" i="1"/>
  <c r="C170" i="1"/>
  <c r="I169" i="1"/>
  <c r="C169" i="1"/>
  <c r="C168" i="1"/>
  <c r="C167" i="1"/>
  <c r="I87" i="1"/>
  <c r="I89" i="1"/>
  <c r="C89" i="1"/>
  <c r="C88" i="1"/>
  <c r="C87" i="1"/>
  <c r="AI267" i="1" l="1"/>
  <c r="AH267" i="1"/>
  <c r="AF267" i="1"/>
  <c r="AE267" i="1"/>
  <c r="AC267" i="1"/>
  <c r="AB267" i="1"/>
  <c r="Z267" i="1"/>
  <c r="Y267" i="1"/>
  <c r="W267" i="1"/>
  <c r="V267" i="1"/>
  <c r="T267" i="1"/>
  <c r="S267" i="1"/>
  <c r="Q267" i="1"/>
  <c r="P267" i="1"/>
  <c r="N267" i="1"/>
  <c r="M267" i="1"/>
  <c r="K267" i="1"/>
  <c r="J267" i="1"/>
  <c r="H267" i="1"/>
  <c r="G267" i="1"/>
  <c r="D267" i="1"/>
  <c r="G266" i="1"/>
  <c r="D266" i="1"/>
  <c r="AI243" i="1"/>
  <c r="AF243" i="1"/>
  <c r="AC243" i="1"/>
  <c r="Z243" i="1"/>
  <c r="W243" i="1"/>
  <c r="T243" i="1"/>
  <c r="Q243" i="1"/>
  <c r="K243" i="1"/>
  <c r="H243" i="1"/>
  <c r="AI242" i="1"/>
  <c r="AF242" i="1"/>
  <c r="AC242" i="1"/>
  <c r="Z242" i="1"/>
  <c r="W242" i="1"/>
  <c r="T242" i="1"/>
  <c r="Q242" i="1"/>
  <c r="N242" i="1"/>
  <c r="K242" i="1"/>
  <c r="H242" i="1"/>
  <c r="H247" i="1" s="1"/>
  <c r="AI241" i="1"/>
  <c r="AF241" i="1"/>
  <c r="AC241" i="1"/>
  <c r="Z241" i="1"/>
  <c r="W241" i="1"/>
  <c r="T241" i="1"/>
  <c r="Q241" i="1"/>
  <c r="N241" i="1"/>
  <c r="K241" i="1"/>
  <c r="H241" i="1"/>
  <c r="AE212" i="1"/>
  <c r="AH207" i="1"/>
  <c r="AE207" i="1"/>
  <c r="AB207" i="1"/>
  <c r="Y207" i="1"/>
  <c r="V207" i="1"/>
  <c r="S207" i="1"/>
  <c r="P207" i="1"/>
  <c r="M207" i="1"/>
  <c r="J207" i="1"/>
  <c r="G207" i="1" s="1"/>
  <c r="AH206" i="1"/>
  <c r="AE206" i="1"/>
  <c r="AB206" i="1"/>
  <c r="Y206" i="1"/>
  <c r="V206" i="1"/>
  <c r="S206" i="1"/>
  <c r="P206" i="1"/>
  <c r="M206" i="1"/>
  <c r="J206" i="1"/>
  <c r="G206" i="1" s="1"/>
  <c r="AH205" i="1"/>
  <c r="AE205" i="1"/>
  <c r="AB205" i="1"/>
  <c r="Y205" i="1"/>
  <c r="V205" i="1"/>
  <c r="S205" i="1"/>
  <c r="P205" i="1"/>
  <c r="M205" i="1"/>
  <c r="J205" i="1"/>
  <c r="G205" i="1" s="1"/>
  <c r="AH204" i="1"/>
  <c r="AE204" i="1"/>
  <c r="AB204" i="1"/>
  <c r="Y204" i="1"/>
  <c r="V204" i="1"/>
  <c r="S204" i="1"/>
  <c r="P204" i="1"/>
  <c r="M204" i="1"/>
  <c r="J204" i="1"/>
  <c r="G204" i="1" s="1"/>
  <c r="P203" i="1"/>
  <c r="J203" i="1"/>
  <c r="G203" i="1" s="1"/>
  <c r="AH202" i="1"/>
  <c r="AE202" i="1"/>
  <c r="AB202" i="1"/>
  <c r="Y202" i="1"/>
  <c r="V202" i="1"/>
  <c r="S202" i="1"/>
  <c r="P202" i="1"/>
  <c r="M202" i="1"/>
  <c r="J202" i="1"/>
  <c r="G202" i="1" s="1"/>
  <c r="AH201" i="1"/>
  <c r="AE201" i="1"/>
  <c r="AB201" i="1"/>
  <c r="Y201" i="1"/>
  <c r="V201" i="1"/>
  <c r="S201" i="1"/>
  <c r="P201" i="1"/>
  <c r="M201" i="1"/>
  <c r="J201" i="1"/>
  <c r="G201" i="1" s="1"/>
  <c r="AH200" i="1"/>
  <c r="AE200" i="1"/>
  <c r="AB200" i="1"/>
  <c r="Y200" i="1"/>
  <c r="V200" i="1"/>
  <c r="S200" i="1"/>
  <c r="P200" i="1"/>
  <c r="J200" i="1"/>
  <c r="G200" i="1" s="1"/>
  <c r="AH199" i="1"/>
  <c r="AE199" i="1"/>
  <c r="AB199" i="1"/>
  <c r="Y199" i="1"/>
  <c r="V199" i="1"/>
  <c r="S199" i="1"/>
  <c r="P199" i="1"/>
  <c r="J199" i="1"/>
  <c r="G199" i="1" s="1"/>
  <c r="AH198" i="1"/>
  <c r="AE198" i="1"/>
  <c r="AB198" i="1"/>
  <c r="Y198" i="1"/>
  <c r="V198" i="1"/>
  <c r="S198" i="1"/>
  <c r="P198" i="1"/>
  <c r="J198" i="1"/>
  <c r="G198" i="1" s="1"/>
  <c r="AB197" i="1"/>
  <c r="Y197" i="1"/>
  <c r="V197" i="1"/>
  <c r="S197" i="1"/>
  <c r="P197" i="1"/>
  <c r="M197" i="1"/>
  <c r="J197" i="1"/>
  <c r="G197" i="1" s="1"/>
  <c r="AH196" i="1"/>
  <c r="AE196" i="1"/>
  <c r="AB196" i="1"/>
  <c r="Y196" i="1"/>
  <c r="V196" i="1"/>
  <c r="S196" i="1"/>
  <c r="P196" i="1"/>
  <c r="J196" i="1"/>
  <c r="G196" i="1" s="1"/>
  <c r="AH195" i="1"/>
  <c r="AE195" i="1"/>
  <c r="AB195" i="1"/>
  <c r="Y195" i="1"/>
  <c r="V195" i="1"/>
  <c r="S195" i="1"/>
  <c r="P195" i="1"/>
  <c r="M195" i="1"/>
  <c r="J195" i="1"/>
  <c r="G195" i="1" s="1"/>
  <c r="AH194" i="1"/>
  <c r="AE194" i="1"/>
  <c r="AB194" i="1"/>
  <c r="Y194" i="1"/>
  <c r="V194" i="1"/>
  <c r="S194" i="1"/>
  <c r="P194" i="1"/>
  <c r="M194" i="1"/>
  <c r="J194" i="1"/>
  <c r="G194" i="1" s="1"/>
  <c r="AB193" i="1"/>
  <c r="Y193" i="1"/>
  <c r="V193" i="1"/>
  <c r="S193" i="1"/>
  <c r="P193" i="1"/>
  <c r="J193" i="1"/>
  <c r="G193" i="1" s="1"/>
  <c r="AH192" i="1"/>
  <c r="AE192" i="1"/>
  <c r="AB192" i="1"/>
  <c r="Y192" i="1"/>
  <c r="V192" i="1"/>
  <c r="S192" i="1"/>
  <c r="P192" i="1"/>
  <c r="M192" i="1"/>
  <c r="AB191" i="1"/>
  <c r="Y191" i="1"/>
  <c r="V191" i="1"/>
  <c r="S191" i="1"/>
  <c r="P191" i="1"/>
  <c r="AI185" i="1"/>
  <c r="AI290" i="1" s="1"/>
  <c r="AF290" i="1"/>
  <c r="AC290" i="1"/>
  <c r="Z290" i="1"/>
  <c r="W290" i="1"/>
  <c r="N290" i="1"/>
  <c r="AI184" i="1"/>
  <c r="AF184" i="1"/>
  <c r="AC184" i="1"/>
  <c r="Z184" i="1"/>
  <c r="W184" i="1"/>
  <c r="T184" i="1"/>
  <c r="Q184" i="1"/>
  <c r="N184" i="1"/>
  <c r="AI181" i="1"/>
  <c r="AH181" i="1"/>
  <c r="AF181" i="1"/>
  <c r="AE181" i="1"/>
  <c r="AC181" i="1"/>
  <c r="AB181" i="1"/>
  <c r="Z181" i="1"/>
  <c r="Y181" i="1"/>
  <c r="W181" i="1"/>
  <c r="V181" i="1"/>
  <c r="T181" i="1"/>
  <c r="S181" i="1"/>
  <c r="Q181" i="1"/>
  <c r="P181" i="1"/>
  <c r="N181" i="1"/>
  <c r="M181" i="1"/>
  <c r="K181" i="1"/>
  <c r="J181" i="1"/>
  <c r="H181" i="1"/>
  <c r="G181" i="1"/>
  <c r="D181" i="1"/>
  <c r="G180" i="1"/>
  <c r="D180" i="1"/>
  <c r="AI139" i="1"/>
  <c r="AI137" i="1"/>
  <c r="AH130" i="1"/>
  <c r="AE130" i="1"/>
  <c r="AB130" i="1"/>
  <c r="Y130" i="1"/>
  <c r="V130" i="1"/>
  <c r="S130" i="1"/>
  <c r="Q130" i="1"/>
  <c r="P130" i="1"/>
  <c r="M130" i="1"/>
  <c r="J130" i="1"/>
  <c r="AI125" i="1"/>
  <c r="AH203" i="1" s="1"/>
  <c r="AF125" i="1"/>
  <c r="AE203" i="1" s="1"/>
  <c r="AC125" i="1"/>
  <c r="AB203" i="1" s="1"/>
  <c r="Z125" i="1"/>
  <c r="W125" i="1"/>
  <c r="V203" i="1" s="1"/>
  <c r="T125" i="1"/>
  <c r="S203" i="1" s="1"/>
  <c r="N125" i="1"/>
  <c r="M203" i="1" s="1"/>
  <c r="N122" i="1"/>
  <c r="M200" i="1" s="1"/>
  <c r="N121" i="1"/>
  <c r="M199" i="1" s="1"/>
  <c r="N120" i="1"/>
  <c r="M198" i="1" s="1"/>
  <c r="AI119" i="1"/>
  <c r="AH197" i="1" s="1"/>
  <c r="AF119" i="1"/>
  <c r="AE197" i="1" s="1"/>
  <c r="M196" i="1"/>
  <c r="AI115" i="1"/>
  <c r="AH193" i="1" s="1"/>
  <c r="AF115" i="1"/>
  <c r="AE193" i="1" s="1"/>
  <c r="N115" i="1"/>
  <c r="M193" i="1" s="1"/>
  <c r="K114" i="1"/>
  <c r="J192" i="1" s="1"/>
  <c r="G192" i="1" s="1"/>
  <c r="AI113" i="1"/>
  <c r="AH191" i="1" s="1"/>
  <c r="AF113" i="1"/>
  <c r="N113" i="1"/>
  <c r="K113" i="1"/>
  <c r="J191" i="1" s="1"/>
  <c r="G191" i="1" s="1"/>
  <c r="AI108" i="1"/>
  <c r="AF108" i="1"/>
  <c r="AC108" i="1"/>
  <c r="Z108" i="1"/>
  <c r="W108" i="1"/>
  <c r="Q108" i="1"/>
  <c r="AI107" i="1"/>
  <c r="AF107" i="1"/>
  <c r="AC107" i="1"/>
  <c r="Z107" i="1"/>
  <c r="W107" i="1"/>
  <c r="Q107" i="1"/>
  <c r="AI105" i="1"/>
  <c r="AH105" i="1"/>
  <c r="AF105" i="1"/>
  <c r="AE105" i="1"/>
  <c r="AC105" i="1"/>
  <c r="AB105" i="1"/>
  <c r="Z105" i="1"/>
  <c r="Y105" i="1"/>
  <c r="W105" i="1"/>
  <c r="V105" i="1"/>
  <c r="T105" i="1"/>
  <c r="S105" i="1"/>
  <c r="Q105" i="1"/>
  <c r="P105" i="1"/>
  <c r="N105" i="1"/>
  <c r="M105" i="1"/>
  <c r="K105" i="1"/>
  <c r="J105" i="1"/>
  <c r="H105" i="1"/>
  <c r="G105" i="1"/>
  <c r="G104" i="1"/>
  <c r="D104" i="1"/>
  <c r="C86" i="1"/>
  <c r="C85" i="1"/>
  <c r="H106" i="1"/>
  <c r="K70" i="1"/>
  <c r="K67" i="1"/>
  <c r="K66" i="1"/>
  <c r="Q60" i="1"/>
  <c r="N60" i="1"/>
  <c r="K60" i="1"/>
  <c r="Q59" i="1"/>
  <c r="N59" i="1"/>
  <c r="K59" i="1"/>
  <c r="T58" i="1"/>
  <c r="K58" i="1"/>
  <c r="Q57" i="1"/>
  <c r="K57" i="1"/>
  <c r="T56" i="1"/>
  <c r="Q56" i="1"/>
  <c r="K56" i="1"/>
  <c r="Q55" i="1"/>
  <c r="K55" i="1"/>
  <c r="Q54" i="1"/>
  <c r="K54" i="1"/>
  <c r="Q53" i="1"/>
  <c r="K53" i="1"/>
  <c r="N52" i="1"/>
  <c r="K52" i="1"/>
  <c r="Q51" i="1"/>
  <c r="K51" i="1"/>
  <c r="AI49" i="1"/>
  <c r="AF49" i="1"/>
  <c r="W49" i="1"/>
  <c r="K49" i="1"/>
  <c r="AI48" i="1"/>
  <c r="AF48" i="1"/>
  <c r="AF72" i="1" s="1"/>
  <c r="AF73" i="1" s="1"/>
  <c r="Z48" i="1"/>
  <c r="K48" i="1"/>
  <c r="K45" i="1"/>
  <c r="K44" i="1"/>
  <c r="T43" i="1"/>
  <c r="K43" i="1"/>
  <c r="AI41" i="1"/>
  <c r="AC41" i="1"/>
  <c r="K41" i="1"/>
  <c r="AI40" i="1"/>
  <c r="Z40" i="1"/>
  <c r="Z72" i="1" s="1"/>
  <c r="Z73" i="1" s="1"/>
  <c r="K40" i="1"/>
  <c r="AI39" i="1"/>
  <c r="W39" i="1"/>
  <c r="W72" i="1" s="1"/>
  <c r="W73" i="1" s="1"/>
  <c r="K39" i="1"/>
  <c r="AI36" i="1"/>
  <c r="T36" i="1"/>
  <c r="K36" i="1"/>
  <c r="Q35" i="1"/>
  <c r="K35" i="1"/>
  <c r="K34" i="1"/>
  <c r="K33" i="1"/>
  <c r="N32" i="1"/>
  <c r="K32" i="1"/>
  <c r="N31" i="1"/>
  <c r="K31" i="1"/>
  <c r="N29" i="1"/>
  <c r="K29" i="1"/>
  <c r="N28" i="1"/>
  <c r="K28" i="1"/>
  <c r="AC27" i="1"/>
  <c r="T27" i="1"/>
  <c r="K27" i="1"/>
  <c r="N26" i="1"/>
  <c r="K26" i="1"/>
  <c r="N25" i="1"/>
  <c r="K25" i="1"/>
  <c r="N24" i="1"/>
  <c r="N72" i="1" s="1"/>
  <c r="N73" i="1" s="1"/>
  <c r="T19" i="1"/>
  <c r="AC18" i="1"/>
  <c r="AC72" i="1" s="1"/>
  <c r="AC73" i="1" s="1"/>
  <c r="AH13" i="1"/>
  <c r="AE13" i="1"/>
  <c r="AE180" i="1" s="1"/>
  <c r="AB13" i="1"/>
  <c r="AB104" i="1" s="1"/>
  <c r="Y13" i="1"/>
  <c r="V13" i="1"/>
  <c r="S13" i="1"/>
  <c r="P13" i="1"/>
  <c r="P104" i="1" s="1"/>
  <c r="M13" i="1"/>
  <c r="J13" i="1"/>
  <c r="T72" i="1" l="1"/>
  <c r="T73" i="1" s="1"/>
  <c r="K72" i="1"/>
  <c r="Q72" i="1"/>
  <c r="Q73" i="1" s="1"/>
  <c r="Q200" i="1"/>
  <c r="W106" i="1"/>
  <c r="N195" i="1"/>
  <c r="N192" i="1"/>
  <c r="N194" i="1"/>
  <c r="N202" i="1"/>
  <c r="N197" i="1"/>
  <c r="N201" i="1"/>
  <c r="AI72" i="1"/>
  <c r="AI134" i="1" s="1"/>
  <c r="H240" i="1"/>
  <c r="AH212" i="1"/>
  <c r="V212" i="1"/>
  <c r="AF240" i="1"/>
  <c r="AF134" i="1"/>
  <c r="AB209" i="1"/>
  <c r="AB214" i="1" s="1"/>
  <c r="Q240" i="1"/>
  <c r="T240" i="1"/>
  <c r="W134" i="1"/>
  <c r="N134" i="1"/>
  <c r="S209" i="1"/>
  <c r="S214" i="1" s="1"/>
  <c r="Y210" i="1"/>
  <c r="Y215" i="1" s="1"/>
  <c r="J212" i="1"/>
  <c r="AC130" i="1"/>
  <c r="M212" i="1"/>
  <c r="Y212" i="1"/>
  <c r="AE210" i="1"/>
  <c r="AE215" i="1" s="1"/>
  <c r="W130" i="1"/>
  <c r="Y209" i="1"/>
  <c r="Y214" i="1" s="1"/>
  <c r="P212" i="1"/>
  <c r="T246" i="1" s="1"/>
  <c r="AB212" i="1"/>
  <c r="T130" i="1"/>
  <c r="T134" i="1"/>
  <c r="AH210" i="1"/>
  <c r="AH215" i="1" s="1"/>
  <c r="K130" i="1"/>
  <c r="G212" i="1"/>
  <c r="S212" i="1"/>
  <c r="J266" i="1"/>
  <c r="J180" i="1"/>
  <c r="P208" i="1"/>
  <c r="P209" i="1"/>
  <c r="P214" i="1" s="1"/>
  <c r="W240" i="1"/>
  <c r="AC240" i="1"/>
  <c r="Y266" i="1"/>
  <c r="Y180" i="1"/>
  <c r="AH208" i="1"/>
  <c r="AH209" i="1"/>
  <c r="AH214" i="1" s="1"/>
  <c r="M210" i="1"/>
  <c r="M215" i="1" s="1"/>
  <c r="V266" i="1"/>
  <c r="V180" i="1"/>
  <c r="K240" i="1"/>
  <c r="K246" i="1"/>
  <c r="AI246" i="1"/>
  <c r="AI240" i="1"/>
  <c r="M266" i="1"/>
  <c r="M180" i="1"/>
  <c r="J104" i="1"/>
  <c r="M191" i="1"/>
  <c r="N130" i="1"/>
  <c r="E73" i="1"/>
  <c r="M104" i="1"/>
  <c r="AE191" i="1"/>
  <c r="AF130" i="1"/>
  <c r="AH266" i="1"/>
  <c r="AH180" i="1"/>
  <c r="V104" i="1"/>
  <c r="Y104" i="1"/>
  <c r="Y203" i="1"/>
  <c r="Y208" i="1" s="1"/>
  <c r="Z130" i="1"/>
  <c r="S266" i="1"/>
  <c r="S180" i="1"/>
  <c r="S104" i="1"/>
  <c r="AE266" i="1"/>
  <c r="AE104" i="1"/>
  <c r="AH104" i="1"/>
  <c r="AI130" i="1"/>
  <c r="V210" i="1"/>
  <c r="V215" i="1" s="1"/>
  <c r="G210" i="1"/>
  <c r="G215" i="1" s="1"/>
  <c r="P210" i="1"/>
  <c r="P215" i="1" s="1"/>
  <c r="P266" i="1"/>
  <c r="P180" i="1"/>
  <c r="AB266" i="1"/>
  <c r="AB180" i="1"/>
  <c r="G208" i="1"/>
  <c r="AB208" i="1"/>
  <c r="S210" i="1"/>
  <c r="S215" i="1" s="1"/>
  <c r="J209" i="1"/>
  <c r="J214" i="1" s="1"/>
  <c r="J208" i="1"/>
  <c r="V208" i="1"/>
  <c r="V209" i="1"/>
  <c r="V214" i="1" s="1"/>
  <c r="AB210" i="1"/>
  <c r="AB215" i="1" s="1"/>
  <c r="J210" i="1"/>
  <c r="J215" i="1" s="1"/>
  <c r="S208" i="1"/>
  <c r="K247" i="1"/>
  <c r="AI247" i="1"/>
  <c r="D244" i="1"/>
  <c r="D310" i="1"/>
  <c r="Z240" i="1"/>
  <c r="H246" i="1"/>
  <c r="G209" i="1"/>
  <c r="G214" i="1" s="1"/>
  <c r="H182" i="1"/>
  <c r="K73" i="1" l="1"/>
  <c r="K134" i="1"/>
  <c r="Z247" i="1"/>
  <c r="AC247" i="1"/>
  <c r="Q246" i="1"/>
  <c r="N247" i="1"/>
  <c r="AF247" i="1"/>
  <c r="W247" i="1"/>
  <c r="AI73" i="1"/>
  <c r="AI106" i="1" s="1"/>
  <c r="AI109" i="1" s="1"/>
  <c r="AI138" i="1" s="1"/>
  <c r="AI140" i="1" s="1"/>
  <c r="AI182" i="1" s="1"/>
  <c r="AF246" i="1"/>
  <c r="Q247" i="1"/>
  <c r="K106" i="1"/>
  <c r="K109" i="1" s="1"/>
  <c r="Z246" i="1"/>
  <c r="N106" i="1"/>
  <c r="N109" i="1" s="1"/>
  <c r="N243" i="1" s="1"/>
  <c r="AF106" i="1"/>
  <c r="AF109" i="1" s="1"/>
  <c r="AF138" i="1" s="1"/>
  <c r="AF140" i="1" s="1"/>
  <c r="AF182" i="1" s="1"/>
  <c r="Z134" i="1"/>
  <c r="AC246" i="1"/>
  <c r="S211" i="1"/>
  <c r="S216" i="1" s="1"/>
  <c r="N246" i="1"/>
  <c r="Y211" i="1"/>
  <c r="Y216" i="1" s="1"/>
  <c r="W246" i="1"/>
  <c r="T247" i="1"/>
  <c r="V211" i="1"/>
  <c r="V216" i="1" s="1"/>
  <c r="T106" i="1"/>
  <c r="T109" i="1" s="1"/>
  <c r="T138" i="1" s="1"/>
  <c r="J310" i="1"/>
  <c r="AH310" i="1"/>
  <c r="AB310" i="1"/>
  <c r="V310" i="1"/>
  <c r="P310" i="1"/>
  <c r="G310" i="1"/>
  <c r="Y310" i="1"/>
  <c r="S310" i="1"/>
  <c r="M310" i="1"/>
  <c r="AE310" i="1"/>
  <c r="J211" i="1"/>
  <c r="J216" i="1" s="1"/>
  <c r="AB211" i="1"/>
  <c r="AB216" i="1" s="1"/>
  <c r="Q134" i="1"/>
  <c r="Q106" i="1"/>
  <c r="Q109" i="1" s="1"/>
  <c r="AE208" i="1"/>
  <c r="AE209" i="1"/>
  <c r="AE214" i="1" s="1"/>
  <c r="M208" i="1"/>
  <c r="M209" i="1"/>
  <c r="M214" i="1" s="1"/>
  <c r="AH211" i="1"/>
  <c r="AH216" i="1" s="1"/>
  <c r="J273" i="1"/>
  <c r="AH273" i="1"/>
  <c r="AB273" i="1"/>
  <c r="V273" i="1"/>
  <c r="P273" i="1"/>
  <c r="G273" i="1"/>
  <c r="S273" i="1"/>
  <c r="M273" i="1"/>
  <c r="AE273" i="1"/>
  <c r="Y273" i="1"/>
  <c r="G211" i="1"/>
  <c r="G216" i="1" s="1"/>
  <c r="AH244" i="1"/>
  <c r="AI244" i="1" s="1"/>
  <c r="AI245" i="1" s="1"/>
  <c r="AI248" i="1" s="1"/>
  <c r="AB244" i="1"/>
  <c r="AC244" i="1" s="1"/>
  <c r="AC245" i="1" s="1"/>
  <c r="V244" i="1"/>
  <c r="W244" i="1" s="1"/>
  <c r="W245" i="1" s="1"/>
  <c r="P244" i="1"/>
  <c r="Q244" i="1" s="1"/>
  <c r="Q245" i="1" s="1"/>
  <c r="J244" i="1"/>
  <c r="K244" i="1" s="1"/>
  <c r="K245" i="1" s="1"/>
  <c r="K248" i="1" s="1"/>
  <c r="S244" i="1"/>
  <c r="T244" i="1" s="1"/>
  <c r="T245" i="1" s="1"/>
  <c r="M244" i="1"/>
  <c r="AE244" i="1"/>
  <c r="AF244" i="1" s="1"/>
  <c r="AF245" i="1" s="1"/>
  <c r="G244" i="1"/>
  <c r="H244" i="1" s="1"/>
  <c r="H245" i="1" s="1"/>
  <c r="H248" i="1" s="1"/>
  <c r="Y244" i="1"/>
  <c r="Z244" i="1" s="1"/>
  <c r="Z245" i="1" s="1"/>
  <c r="T183" i="1"/>
  <c r="AC134" i="1"/>
  <c r="P211" i="1"/>
  <c r="P216" i="1" s="1"/>
  <c r="K138" i="1" l="1"/>
  <c r="E134" i="1"/>
  <c r="N138" i="1"/>
  <c r="M144" i="1" s="1"/>
  <c r="AF248" i="1"/>
  <c r="Q248" i="1"/>
  <c r="Z248" i="1"/>
  <c r="W109" i="1"/>
  <c r="W138" i="1" s="1"/>
  <c r="AH156" i="1"/>
  <c r="AI156" i="1" s="1"/>
  <c r="AH150" i="1"/>
  <c r="AI150" i="1" s="1"/>
  <c r="AC248" i="1"/>
  <c r="AH157" i="1"/>
  <c r="AI157" i="1" s="1"/>
  <c r="AH158" i="1"/>
  <c r="AI158" i="1" s="1"/>
  <c r="AH146" i="1"/>
  <c r="AI146" i="1" s="1"/>
  <c r="AH160" i="1"/>
  <c r="AI160" i="1" s="1"/>
  <c r="AH144" i="1"/>
  <c r="AH149" i="1"/>
  <c r="AI149" i="1" s="1"/>
  <c r="AH154" i="1"/>
  <c r="AI154" i="1" s="1"/>
  <c r="AH152" i="1"/>
  <c r="AI152" i="1" s="1"/>
  <c r="AH159" i="1"/>
  <c r="AI159" i="1" s="1"/>
  <c r="W248" i="1"/>
  <c r="T248" i="1"/>
  <c r="AE154" i="1"/>
  <c r="AF154" i="1" s="1"/>
  <c r="AE160" i="1"/>
  <c r="AF160" i="1" s="1"/>
  <c r="Q138" i="1"/>
  <c r="P157" i="1" s="1"/>
  <c r="Q157" i="1" s="1"/>
  <c r="Q204" i="1" s="1"/>
  <c r="AE150" i="1"/>
  <c r="AF150" i="1" s="1"/>
  <c r="S158" i="1"/>
  <c r="T158" i="1" s="1"/>
  <c r="T205" i="1" s="1"/>
  <c r="S149" i="1"/>
  <c r="T149" i="1" s="1"/>
  <c r="T196" i="1" s="1"/>
  <c r="S146" i="1"/>
  <c r="T146" i="1" s="1"/>
  <c r="T193" i="1" s="1"/>
  <c r="T140" i="1"/>
  <c r="T182" i="1" s="1"/>
  <c r="T186" i="1" s="1"/>
  <c r="S159" i="1"/>
  <c r="T159" i="1" s="1"/>
  <c r="T206" i="1" s="1"/>
  <c r="S152" i="1"/>
  <c r="T152" i="1" s="1"/>
  <c r="T199" i="1" s="1"/>
  <c r="S160" i="1"/>
  <c r="T160" i="1" s="1"/>
  <c r="T207" i="1" s="1"/>
  <c r="S144" i="1"/>
  <c r="S154" i="1"/>
  <c r="T154" i="1" s="1"/>
  <c r="T201" i="1" s="1"/>
  <c r="S157" i="1"/>
  <c r="T157" i="1" s="1"/>
  <c r="T204" i="1" s="1"/>
  <c r="S150" i="1"/>
  <c r="T150" i="1" s="1"/>
  <c r="T197" i="1" s="1"/>
  <c r="S156" i="1"/>
  <c r="T156" i="1" s="1"/>
  <c r="T203" i="1" s="1"/>
  <c r="AE211" i="1"/>
  <c r="AE216" i="1" s="1"/>
  <c r="AE157" i="1"/>
  <c r="AF157" i="1" s="1"/>
  <c r="AE156" i="1"/>
  <c r="AF156" i="1" s="1"/>
  <c r="AE146" i="1"/>
  <c r="AF146" i="1" s="1"/>
  <c r="AE149" i="1"/>
  <c r="AF149" i="1" s="1"/>
  <c r="AE144" i="1"/>
  <c r="N240" i="1"/>
  <c r="N244" i="1" s="1"/>
  <c r="N245" i="1" s="1"/>
  <c r="N248" i="1" s="1"/>
  <c r="J151" i="1"/>
  <c r="J160" i="1"/>
  <c r="J152" i="1"/>
  <c r="J146" i="1"/>
  <c r="J145" i="1"/>
  <c r="J147" i="1"/>
  <c r="J159" i="1"/>
  <c r="J150" i="1"/>
  <c r="J157" i="1"/>
  <c r="J148" i="1"/>
  <c r="J155" i="1"/>
  <c r="J158" i="1"/>
  <c r="J156" i="1"/>
  <c r="J149" i="1"/>
  <c r="J154" i="1"/>
  <c r="W183" i="1"/>
  <c r="M211" i="1"/>
  <c r="M216" i="1" s="1"/>
  <c r="AE159" i="1"/>
  <c r="AF159" i="1" s="1"/>
  <c r="AE152" i="1"/>
  <c r="AF152" i="1" s="1"/>
  <c r="AE158" i="1"/>
  <c r="AF158" i="1" s="1"/>
  <c r="K140" i="1" l="1"/>
  <c r="J144" i="1"/>
  <c r="W192" i="1"/>
  <c r="W194" i="1"/>
  <c r="W198" i="1"/>
  <c r="W200" i="1"/>
  <c r="W202" i="1"/>
  <c r="W195" i="1"/>
  <c r="N140" i="1"/>
  <c r="N182" i="1" s="1"/>
  <c r="N186" i="1" s="1"/>
  <c r="M160" i="1"/>
  <c r="N160" i="1" s="1"/>
  <c r="N207" i="1" s="1"/>
  <c r="M159" i="1"/>
  <c r="N159" i="1" s="1"/>
  <c r="N206" i="1" s="1"/>
  <c r="M153" i="1"/>
  <c r="N153" i="1" s="1"/>
  <c r="N200" i="1" s="1"/>
  <c r="M149" i="1"/>
  <c r="N149" i="1" s="1"/>
  <c r="N196" i="1" s="1"/>
  <c r="M156" i="1"/>
  <c r="N156" i="1" s="1"/>
  <c r="N203" i="1" s="1"/>
  <c r="M158" i="1"/>
  <c r="N158" i="1" s="1"/>
  <c r="N205" i="1" s="1"/>
  <c r="M151" i="1"/>
  <c r="N151" i="1" s="1"/>
  <c r="N198" i="1" s="1"/>
  <c r="M152" i="1"/>
  <c r="N152" i="1" s="1"/>
  <c r="N199" i="1" s="1"/>
  <c r="M146" i="1"/>
  <c r="N146" i="1" s="1"/>
  <c r="N193" i="1" s="1"/>
  <c r="M157" i="1"/>
  <c r="N157" i="1" s="1"/>
  <c r="N204" i="1" s="1"/>
  <c r="Z106" i="1"/>
  <c r="Z109" i="1" s="1"/>
  <c r="Z138" i="1" s="1"/>
  <c r="Y157" i="1" s="1"/>
  <c r="Z157" i="1" s="1"/>
  <c r="AC106" i="1"/>
  <c r="AC109" i="1" s="1"/>
  <c r="AC138" i="1" s="1"/>
  <c r="AB146" i="1" s="1"/>
  <c r="AC146" i="1" s="1"/>
  <c r="AH161" i="1"/>
  <c r="P149" i="1"/>
  <c r="Q149" i="1" s="1"/>
  <c r="Q196" i="1" s="1"/>
  <c r="AI144" i="1"/>
  <c r="AI161" i="1" s="1"/>
  <c r="P160" i="1"/>
  <c r="Q160" i="1" s="1"/>
  <c r="Q207" i="1" s="1"/>
  <c r="Q140" i="1"/>
  <c r="Q182" i="1" s="1"/>
  <c r="Q186" i="1" s="1"/>
  <c r="P152" i="1"/>
  <c r="Q152" i="1" s="1"/>
  <c r="Q199" i="1" s="1"/>
  <c r="P156" i="1"/>
  <c r="Q156" i="1" s="1"/>
  <c r="Q203" i="1" s="1"/>
  <c r="P145" i="1"/>
  <c r="Q145" i="1" s="1"/>
  <c r="Q192" i="1" s="1"/>
  <c r="P146" i="1"/>
  <c r="Q146" i="1" s="1"/>
  <c r="Q193" i="1" s="1"/>
  <c r="P148" i="1"/>
  <c r="Q148" i="1" s="1"/>
  <c r="Q195" i="1" s="1"/>
  <c r="P158" i="1"/>
  <c r="Q158" i="1" s="1"/>
  <c r="Q205" i="1" s="1"/>
  <c r="P150" i="1"/>
  <c r="Q150" i="1" s="1"/>
  <c r="Q197" i="1" s="1"/>
  <c r="P151" i="1"/>
  <c r="Q151" i="1" s="1"/>
  <c r="Q198" i="1" s="1"/>
  <c r="P155" i="1"/>
  <c r="Q155" i="1" s="1"/>
  <c r="Q202" i="1" s="1"/>
  <c r="P147" i="1"/>
  <c r="Q147" i="1" s="1"/>
  <c r="Q194" i="1" s="1"/>
  <c r="P144" i="1"/>
  <c r="Q144" i="1" s="1"/>
  <c r="Q191" i="1" s="1"/>
  <c r="P154" i="1"/>
  <c r="Q154" i="1" s="1"/>
  <c r="Q201" i="1" s="1"/>
  <c r="P159" i="1"/>
  <c r="Q159" i="1" s="1"/>
  <c r="Q206" i="1" s="1"/>
  <c r="Z183" i="1"/>
  <c r="K156" i="1"/>
  <c r="K203" i="1" s="1"/>
  <c r="K157" i="1"/>
  <c r="K204" i="1" s="1"/>
  <c r="K145" i="1"/>
  <c r="K192" i="1" s="1"/>
  <c r="N144" i="1"/>
  <c r="N191" i="1" s="1"/>
  <c r="S161" i="1"/>
  <c r="T144" i="1"/>
  <c r="K158" i="1"/>
  <c r="K205" i="1" s="1"/>
  <c r="K150" i="1"/>
  <c r="K197" i="1" s="1"/>
  <c r="K146" i="1"/>
  <c r="K193" i="1" s="1"/>
  <c r="K151" i="1"/>
  <c r="K198" i="1" s="1"/>
  <c r="AE161" i="1"/>
  <c r="AF144" i="1"/>
  <c r="K149" i="1"/>
  <c r="K196" i="1" s="1"/>
  <c r="K148" i="1"/>
  <c r="K195" i="1" s="1"/>
  <c r="K147" i="1"/>
  <c r="K194" i="1" s="1"/>
  <c r="K160" i="1"/>
  <c r="K207" i="1" s="1"/>
  <c r="K154" i="1"/>
  <c r="K201" i="1" s="1"/>
  <c r="K155" i="1"/>
  <c r="K202" i="1" s="1"/>
  <c r="K159" i="1"/>
  <c r="K206" i="1" s="1"/>
  <c r="K152" i="1"/>
  <c r="K199" i="1" s="1"/>
  <c r="K182" i="1"/>
  <c r="K186" i="1" s="1"/>
  <c r="V159" i="1"/>
  <c r="W159" i="1" s="1"/>
  <c r="W206" i="1" s="1"/>
  <c r="W140" i="1"/>
  <c r="W182" i="1" s="1"/>
  <c r="W186" i="1" s="1"/>
  <c r="V144" i="1"/>
  <c r="V152" i="1"/>
  <c r="W152" i="1" s="1"/>
  <c r="W199" i="1" s="1"/>
  <c r="V150" i="1"/>
  <c r="W150" i="1" s="1"/>
  <c r="W197" i="1" s="1"/>
  <c r="V146" i="1"/>
  <c r="W146" i="1" s="1"/>
  <c r="W193" i="1" s="1"/>
  <c r="V160" i="1"/>
  <c r="W160" i="1" s="1"/>
  <c r="W207" i="1" s="1"/>
  <c r="V154" i="1"/>
  <c r="W154" i="1" s="1"/>
  <c r="W201" i="1" s="1"/>
  <c r="V157" i="1"/>
  <c r="W157" i="1" s="1"/>
  <c r="W204" i="1" s="1"/>
  <c r="V149" i="1"/>
  <c r="W149" i="1" s="1"/>
  <c r="W196" i="1" s="1"/>
  <c r="V158" i="1"/>
  <c r="W158" i="1" s="1"/>
  <c r="W205" i="1" s="1"/>
  <c r="V156" i="1"/>
  <c r="W156" i="1" s="1"/>
  <c r="W203" i="1" s="1"/>
  <c r="N208" i="1" l="1"/>
  <c r="N209" i="1" s="1"/>
  <c r="T191" i="1"/>
  <c r="T208" i="1" s="1"/>
  <c r="T212" i="1" s="1"/>
  <c r="Q208" i="1"/>
  <c r="Q212" i="1" s="1"/>
  <c r="J161" i="1"/>
  <c r="K144" i="1"/>
  <c r="N212" i="1"/>
  <c r="Z195" i="1"/>
  <c r="Z192" i="1"/>
  <c r="Z194" i="1"/>
  <c r="Z198" i="1"/>
  <c r="Z200" i="1"/>
  <c r="Z202" i="1"/>
  <c r="Z204" i="1"/>
  <c r="E138" i="1"/>
  <c r="Y160" i="1"/>
  <c r="Z160" i="1" s="1"/>
  <c r="Z207" i="1" s="1"/>
  <c r="Y150" i="1"/>
  <c r="Z150" i="1" s="1"/>
  <c r="Z197" i="1" s="1"/>
  <c r="AB157" i="1"/>
  <c r="AC157" i="1" s="1"/>
  <c r="Y144" i="1"/>
  <c r="Z144" i="1" s="1"/>
  <c r="Z191" i="1" s="1"/>
  <c r="Y146" i="1"/>
  <c r="Z146" i="1" s="1"/>
  <c r="Z193" i="1" s="1"/>
  <c r="Y156" i="1"/>
  <c r="Z156" i="1" s="1"/>
  <c r="Z203" i="1" s="1"/>
  <c r="AB156" i="1"/>
  <c r="AC156" i="1" s="1"/>
  <c r="AB150" i="1"/>
  <c r="AC150" i="1" s="1"/>
  <c r="AB158" i="1"/>
  <c r="AC158" i="1" s="1"/>
  <c r="AB152" i="1"/>
  <c r="AC152" i="1" s="1"/>
  <c r="AB159" i="1"/>
  <c r="AC159" i="1" s="1"/>
  <c r="AB149" i="1"/>
  <c r="AC149" i="1" s="1"/>
  <c r="AB160" i="1"/>
  <c r="AC160" i="1" s="1"/>
  <c r="Y152" i="1"/>
  <c r="Z152" i="1" s="1"/>
  <c r="Z199" i="1" s="1"/>
  <c r="Z140" i="1"/>
  <c r="Z182" i="1" s="1"/>
  <c r="Z186" i="1" s="1"/>
  <c r="D153" i="1"/>
  <c r="M161" i="1"/>
  <c r="AB144" i="1"/>
  <c r="AC140" i="1"/>
  <c r="AC182" i="1" s="1"/>
  <c r="AB154" i="1"/>
  <c r="AC154" i="1" s="1"/>
  <c r="Y154" i="1"/>
  <c r="Z154" i="1" s="1"/>
  <c r="Z201" i="1" s="1"/>
  <c r="Y158" i="1"/>
  <c r="Z158" i="1" s="1"/>
  <c r="Z205" i="1" s="1"/>
  <c r="Y149" i="1"/>
  <c r="Z149" i="1" s="1"/>
  <c r="Z196" i="1" s="1"/>
  <c r="Y159" i="1"/>
  <c r="Z159" i="1" s="1"/>
  <c r="Z206" i="1" s="1"/>
  <c r="D145" i="1"/>
  <c r="D151" i="1"/>
  <c r="D148" i="1"/>
  <c r="D155" i="1"/>
  <c r="D147" i="1"/>
  <c r="P161" i="1"/>
  <c r="E145" i="1"/>
  <c r="E153" i="1"/>
  <c r="T161" i="1"/>
  <c r="Q161" i="1"/>
  <c r="AC183" i="1"/>
  <c r="W144" i="1"/>
  <c r="W191" i="1" s="1"/>
  <c r="W208" i="1" s="1"/>
  <c r="W212" i="1" s="1"/>
  <c r="V161" i="1"/>
  <c r="E155" i="1"/>
  <c r="E148" i="1"/>
  <c r="AF161" i="1"/>
  <c r="E151" i="1"/>
  <c r="E147" i="1"/>
  <c r="N161" i="1"/>
  <c r="AC195" i="1" l="1"/>
  <c r="AC192" i="1"/>
  <c r="AC194" i="1"/>
  <c r="AC198" i="1"/>
  <c r="AC200" i="1"/>
  <c r="AC202" i="1"/>
  <c r="AC186" i="1"/>
  <c r="AC207" i="1"/>
  <c r="AC206" i="1"/>
  <c r="AC205" i="1"/>
  <c r="AC203" i="1"/>
  <c r="E157" i="1"/>
  <c r="AC204" i="1"/>
  <c r="K191" i="1"/>
  <c r="K208" i="1" s="1"/>
  <c r="K212" i="1" s="1"/>
  <c r="K161" i="1"/>
  <c r="AC193" i="1"/>
  <c r="AC201" i="1"/>
  <c r="AC196" i="1"/>
  <c r="AC199" i="1"/>
  <c r="AC197" i="1"/>
  <c r="Z208" i="1"/>
  <c r="Z212" i="1" s="1"/>
  <c r="E160" i="1"/>
  <c r="D157" i="1"/>
  <c r="E150" i="1"/>
  <c r="E146" i="1"/>
  <c r="D146" i="1"/>
  <c r="E156" i="1"/>
  <c r="D156" i="1"/>
  <c r="E140" i="1"/>
  <c r="E182" i="1" s="1"/>
  <c r="D150" i="1"/>
  <c r="AB161" i="1"/>
  <c r="D144" i="1"/>
  <c r="AC144" i="1"/>
  <c r="D152" i="1"/>
  <c r="E158" i="1"/>
  <c r="D160" i="1"/>
  <c r="D149" i="1"/>
  <c r="E152" i="1"/>
  <c r="E149" i="1"/>
  <c r="D154" i="1"/>
  <c r="E154" i="1"/>
  <c r="Y161" i="1"/>
  <c r="E159" i="1"/>
  <c r="D159" i="1"/>
  <c r="D158" i="1"/>
  <c r="AF183" i="1"/>
  <c r="W161" i="1"/>
  <c r="T273" i="1"/>
  <c r="T211" i="1"/>
  <c r="T272" i="1" s="1"/>
  <c r="T209" i="1"/>
  <c r="T210" i="1"/>
  <c r="Q210" i="1"/>
  <c r="Q273" i="1"/>
  <c r="Q211" i="1"/>
  <c r="Q272" i="1" s="1"/>
  <c r="Q209" i="1"/>
  <c r="Z161" i="1"/>
  <c r="Q303" i="1" l="1"/>
  <c r="Q309" i="1" s="1"/>
  <c r="T303" i="1"/>
  <c r="T309" i="1" s="1"/>
  <c r="AC161" i="1"/>
  <c r="AC191" i="1"/>
  <c r="AC208" i="1" s="1"/>
  <c r="AC212" i="1" s="1"/>
  <c r="T213" i="1"/>
  <c r="AF195" i="1"/>
  <c r="AF192" i="1"/>
  <c r="AF194" i="1"/>
  <c r="AF198" i="1"/>
  <c r="AF200" i="1"/>
  <c r="AF202" i="1"/>
  <c r="AF186" i="1"/>
  <c r="AF206" i="1"/>
  <c r="AF207" i="1"/>
  <c r="AF205" i="1"/>
  <c r="AF204" i="1"/>
  <c r="AF196" i="1"/>
  <c r="AF201" i="1"/>
  <c r="AF197" i="1"/>
  <c r="AF193" i="1"/>
  <c r="AF199" i="1"/>
  <c r="AF203" i="1"/>
  <c r="AF191" i="1"/>
  <c r="D161" i="1"/>
  <c r="E144" i="1"/>
  <c r="E161" i="1" s="1"/>
  <c r="W273" i="1"/>
  <c r="W209" i="1"/>
  <c r="W210" i="1"/>
  <c r="W215" i="1" s="1"/>
  <c r="W211" i="1"/>
  <c r="W272" i="1" s="1"/>
  <c r="AI183" i="1"/>
  <c r="Q270" i="1"/>
  <c r="Q295" i="1" s="1"/>
  <c r="Q213" i="1"/>
  <c r="Q214" i="1"/>
  <c r="Q275" i="1" s="1"/>
  <c r="T271" i="1"/>
  <c r="T215" i="1"/>
  <c r="T276" i="1" s="1"/>
  <c r="N273" i="1"/>
  <c r="N211" i="1"/>
  <c r="N272" i="1" s="1"/>
  <c r="N210" i="1"/>
  <c r="Q271" i="1"/>
  <c r="Q215" i="1"/>
  <c r="Q276" i="1" s="1"/>
  <c r="Z273" i="1"/>
  <c r="Z211" i="1"/>
  <c r="Z272" i="1" s="1"/>
  <c r="Z209" i="1"/>
  <c r="Z210" i="1"/>
  <c r="T270" i="1"/>
  <c r="T295" i="1" s="1"/>
  <c r="T214" i="1"/>
  <c r="T275" i="1" s="1"/>
  <c r="K210" i="1"/>
  <c r="K215" i="1" s="1"/>
  <c r="K211" i="1"/>
  <c r="K272" i="1" s="1"/>
  <c r="K309" i="1" s="1"/>
  <c r="K209" i="1"/>
  <c r="Q299" i="1" l="1"/>
  <c r="Q308" i="1" s="1"/>
  <c r="Q313" i="1" s="1"/>
  <c r="N303" i="1"/>
  <c r="N309" i="1" s="1"/>
  <c r="T299" i="1"/>
  <c r="T308" i="1" s="1"/>
  <c r="T313" i="1" s="1"/>
  <c r="Z303" i="1"/>
  <c r="Z309" i="1" s="1"/>
  <c r="W303" i="1"/>
  <c r="W309" i="1" s="1"/>
  <c r="AF208" i="1"/>
  <c r="Z213" i="1"/>
  <c r="W213" i="1"/>
  <c r="N213" i="1"/>
  <c r="K213" i="1"/>
  <c r="W214" i="1"/>
  <c r="W275" i="1" s="1"/>
  <c r="Q307" i="1"/>
  <c r="Q269" i="1"/>
  <c r="Z271" i="1"/>
  <c r="Z215" i="1"/>
  <c r="Z276" i="1" s="1"/>
  <c r="W271" i="1"/>
  <c r="W276" i="1"/>
  <c r="T307" i="1"/>
  <c r="T312" i="1" s="1"/>
  <c r="T269" i="1"/>
  <c r="N271" i="1"/>
  <c r="N215" i="1"/>
  <c r="N276" i="1" s="1"/>
  <c r="AC210" i="1"/>
  <c r="AC273" i="1"/>
  <c r="AC211" i="1"/>
  <c r="AC209" i="1"/>
  <c r="T274" i="1"/>
  <c r="T216" i="1"/>
  <c r="T277" i="1" s="1"/>
  <c r="Z270" i="1"/>
  <c r="Z295" i="1" s="1"/>
  <c r="Z214" i="1"/>
  <c r="Z275" i="1" s="1"/>
  <c r="W270" i="1"/>
  <c r="W295" i="1" s="1"/>
  <c r="AI202" i="1"/>
  <c r="AI195" i="1"/>
  <c r="AI198" i="1"/>
  <c r="AI200" i="1"/>
  <c r="AI192" i="1"/>
  <c r="AI194" i="1"/>
  <c r="AI186" i="1"/>
  <c r="H186" i="1" s="1"/>
  <c r="E186" i="1" s="1"/>
  <c r="AI205" i="1"/>
  <c r="AI197" i="1"/>
  <c r="AI193" i="1"/>
  <c r="AI204" i="1"/>
  <c r="AI199" i="1"/>
  <c r="AI207" i="1"/>
  <c r="AI196" i="1"/>
  <c r="AI201" i="1"/>
  <c r="AI206" i="1"/>
  <c r="AI203" i="1"/>
  <c r="AI191" i="1"/>
  <c r="N270" i="1"/>
  <c r="N295" i="1" s="1"/>
  <c r="N214" i="1"/>
  <c r="N275" i="1" s="1"/>
  <c r="K276" i="1"/>
  <c r="K271" i="1"/>
  <c r="K308" i="1" s="1"/>
  <c r="K313" i="1" s="1"/>
  <c r="Q274" i="1"/>
  <c r="Q216" i="1"/>
  <c r="Q277" i="1" s="1"/>
  <c r="K273" i="1"/>
  <c r="K270" i="1"/>
  <c r="K214" i="1"/>
  <c r="N299" i="1" l="1"/>
  <c r="N308" i="1" s="1"/>
  <c r="N313" i="1" s="1"/>
  <c r="Z299" i="1"/>
  <c r="Z308" i="1" s="1"/>
  <c r="Z313" i="1" s="1"/>
  <c r="W299" i="1"/>
  <c r="W308" i="1" s="1"/>
  <c r="W313" i="1" s="1"/>
  <c r="AF212" i="1"/>
  <c r="AF209" i="1"/>
  <c r="H208" i="1"/>
  <c r="H210" i="1" s="1"/>
  <c r="AC213" i="1"/>
  <c r="AC214" i="1"/>
  <c r="AC275" i="1" s="1"/>
  <c r="N307" i="1"/>
  <c r="N312" i="1" s="1"/>
  <c r="N269" i="1"/>
  <c r="W307" i="1"/>
  <c r="W312" i="1" s="1"/>
  <c r="W269" i="1"/>
  <c r="AC270" i="1"/>
  <c r="AC295" i="1" s="1"/>
  <c r="AF211" i="1"/>
  <c r="AF272" i="1" s="1"/>
  <c r="AF210" i="1"/>
  <c r="AC271" i="1"/>
  <c r="AC215" i="1"/>
  <c r="AC276" i="1" s="1"/>
  <c r="Z307" i="1"/>
  <c r="Z312" i="1" s="1"/>
  <c r="Z269" i="1"/>
  <c r="AC272" i="1"/>
  <c r="Z274" i="1"/>
  <c r="Z216" i="1"/>
  <c r="Z277" i="1" s="1"/>
  <c r="T306" i="1"/>
  <c r="T310" i="1" s="1"/>
  <c r="T311" i="1" s="1"/>
  <c r="N274" i="1"/>
  <c r="N216" i="1"/>
  <c r="N277" i="1" s="1"/>
  <c r="AI208" i="1"/>
  <c r="W274" i="1"/>
  <c r="W216" i="1"/>
  <c r="W277" i="1" s="1"/>
  <c r="Q312" i="1"/>
  <c r="Q306" i="1"/>
  <c r="Q310" i="1" s="1"/>
  <c r="Q311" i="1" s="1"/>
  <c r="K275" i="1"/>
  <c r="K269" i="1"/>
  <c r="K274" i="1"/>
  <c r="K216" i="1"/>
  <c r="AF303" i="1" l="1"/>
  <c r="AF309" i="1" s="1"/>
  <c r="AC299" i="1"/>
  <c r="AC308" i="1" s="1"/>
  <c r="AC313" i="1" s="1"/>
  <c r="AC303" i="1"/>
  <c r="AC309" i="1" s="1"/>
  <c r="AF213" i="1"/>
  <c r="E208" i="1"/>
  <c r="H209" i="1"/>
  <c r="H212" i="1"/>
  <c r="H201" i="1"/>
  <c r="E201" i="1" s="1"/>
  <c r="H199" i="1"/>
  <c r="H206" i="1"/>
  <c r="E206" i="1" s="1"/>
  <c r="H191" i="1"/>
  <c r="E191" i="1" s="1"/>
  <c r="H202" i="1"/>
  <c r="E202" i="1" s="1"/>
  <c r="H204" i="1"/>
  <c r="H207" i="1"/>
  <c r="E207" i="1" s="1"/>
  <c r="H194" i="1"/>
  <c r="E194" i="1" s="1"/>
  <c r="H197" i="1"/>
  <c r="E197" i="1" s="1"/>
  <c r="H200" i="1"/>
  <c r="E200" i="1" s="1"/>
  <c r="H192" i="1"/>
  <c r="H196" i="1"/>
  <c r="E196" i="1" s="1"/>
  <c r="H195" i="1"/>
  <c r="E195" i="1" s="1"/>
  <c r="H193" i="1"/>
  <c r="E193" i="1" s="1"/>
  <c r="H203" i="1"/>
  <c r="E203" i="1" s="1"/>
  <c r="H205" i="1"/>
  <c r="E205" i="1" s="1"/>
  <c r="H198" i="1"/>
  <c r="E198" i="1" s="1"/>
  <c r="E204" i="1"/>
  <c r="E192" i="1"/>
  <c r="E199" i="1"/>
  <c r="H211" i="1"/>
  <c r="H215" i="1"/>
  <c r="Q314" i="1"/>
  <c r="T314" i="1"/>
  <c r="AF273" i="1"/>
  <c r="AF271" i="1"/>
  <c r="AF215" i="1"/>
  <c r="W306" i="1"/>
  <c r="W310" i="1" s="1"/>
  <c r="W311" i="1" s="1"/>
  <c r="Z306" i="1"/>
  <c r="Z310" i="1" s="1"/>
  <c r="Z311" i="1" s="1"/>
  <c r="H271" i="1"/>
  <c r="AF270" i="1"/>
  <c r="AF295" i="1" s="1"/>
  <c r="AF214" i="1"/>
  <c r="AC274" i="1"/>
  <c r="AC216" i="1"/>
  <c r="AC277" i="1" s="1"/>
  <c r="AI210" i="1"/>
  <c r="E210" i="1" s="1"/>
  <c r="AI212" i="1"/>
  <c r="AI273" i="1" s="1"/>
  <c r="AI211" i="1"/>
  <c r="AI209" i="1"/>
  <c r="AC307" i="1"/>
  <c r="AC312" i="1" s="1"/>
  <c r="AC269" i="1"/>
  <c r="N306" i="1"/>
  <c r="N310" i="1" s="1"/>
  <c r="N311" i="1" s="1"/>
  <c r="K307" i="1"/>
  <c r="K312" i="1" s="1"/>
  <c r="K277" i="1"/>
  <c r="E215" i="1" l="1"/>
  <c r="AF299" i="1"/>
  <c r="AF308" i="1" s="1"/>
  <c r="AF313" i="1" s="1"/>
  <c r="H299" i="1"/>
  <c r="E299" i="1" s="1"/>
  <c r="H213" i="1"/>
  <c r="H274" i="1" s="1"/>
  <c r="E209" i="1"/>
  <c r="H214" i="1"/>
  <c r="H275" i="1" s="1"/>
  <c r="H273" i="1"/>
  <c r="E212" i="1"/>
  <c r="E211" i="1"/>
  <c r="H270" i="1"/>
  <c r="H272" i="1"/>
  <c r="H276" i="1"/>
  <c r="Z314" i="1"/>
  <c r="W314" i="1"/>
  <c r="N314" i="1"/>
  <c r="AC306" i="1"/>
  <c r="AC310" i="1" s="1"/>
  <c r="AC311" i="1" s="1"/>
  <c r="AI271" i="1"/>
  <c r="AI299" i="1" s="1"/>
  <c r="AI215" i="1"/>
  <c r="AI276" i="1" s="1"/>
  <c r="AF275" i="1"/>
  <c r="AI213" i="1"/>
  <c r="AI270" i="1"/>
  <c r="AI214" i="1"/>
  <c r="AI275" i="1" s="1"/>
  <c r="AF307" i="1"/>
  <c r="AF312" i="1" s="1"/>
  <c r="AF269" i="1"/>
  <c r="AI272" i="1"/>
  <c r="AI303" i="1" s="1"/>
  <c r="AF276" i="1"/>
  <c r="AF274" i="1"/>
  <c r="AF216" i="1"/>
  <c r="K306" i="1"/>
  <c r="K310" i="1" s="1"/>
  <c r="H303" i="1" l="1"/>
  <c r="E303" i="1" s="1"/>
  <c r="H295" i="1"/>
  <c r="E295" i="1" s="1"/>
  <c r="H308" i="1"/>
  <c r="H313" i="1" s="1"/>
  <c r="E214" i="1"/>
  <c r="E213" i="1"/>
  <c r="H216" i="1"/>
  <c r="E216" i="1" s="1"/>
  <c r="H269" i="1"/>
  <c r="AC314" i="1"/>
  <c r="AF277" i="1"/>
  <c r="AI308" i="1"/>
  <c r="AI309" i="1"/>
  <c r="AF306" i="1"/>
  <c r="AF310" i="1" s="1"/>
  <c r="AF311" i="1" s="1"/>
  <c r="AI269" i="1"/>
  <c r="AI295" i="1"/>
  <c r="AI274" i="1"/>
  <c r="AI216" i="1"/>
  <c r="AI277" i="1" s="1"/>
  <c r="K311" i="1"/>
  <c r="K314" i="1" s="1"/>
  <c r="H307" i="1" l="1"/>
  <c r="H309" i="1"/>
  <c r="E309" i="1" s="1"/>
  <c r="H277" i="1"/>
  <c r="E240" i="1"/>
  <c r="E241" i="1"/>
  <c r="E270" i="1" s="1"/>
  <c r="E242" i="1"/>
  <c r="E271" i="1" s="1"/>
  <c r="AF314" i="1"/>
  <c r="AI307" i="1"/>
  <c r="AI313" i="1"/>
  <c r="H312" i="1" l="1"/>
  <c r="H306" i="1"/>
  <c r="H310" i="1" s="1"/>
  <c r="H311" i="1" s="1"/>
  <c r="E247" i="1"/>
  <c r="E276" i="1" s="1"/>
  <c r="E246" i="1"/>
  <c r="E275" i="1" s="1"/>
  <c r="E313" i="1"/>
  <c r="E243" i="1"/>
  <c r="E272" i="1" s="1"/>
  <c r="E269" i="1" s="1"/>
  <c r="AI306" i="1"/>
  <c r="AI310" i="1" s="1"/>
  <c r="AI312" i="1"/>
  <c r="H314" i="1" l="1"/>
  <c r="E308" i="1"/>
  <c r="E244" i="1"/>
  <c r="E245" i="1" s="1"/>
  <c r="E274" i="1" s="1"/>
  <c r="E307" i="1"/>
  <c r="E312" i="1"/>
  <c r="E273" i="1"/>
  <c r="AI311" i="1"/>
  <c r="AI314" i="1" s="1"/>
  <c r="E306" i="1" l="1"/>
  <c r="E314" i="1"/>
  <c r="E310" i="1"/>
  <c r="E311" i="1" s="1"/>
  <c r="E248" i="1" l="1"/>
  <c r="E277" i="1" s="1"/>
</calcChain>
</file>

<file path=xl/sharedStrings.xml><?xml version="1.0" encoding="utf-8"?>
<sst xmlns="http://schemas.openxmlformats.org/spreadsheetml/2006/main" count="862" uniqueCount="296">
  <si>
    <t>Für Honorarofferten sind die gelben Felder auszufüllen / anzupassen!</t>
  </si>
  <si>
    <t>Planerteam</t>
  </si>
  <si>
    <t>....</t>
  </si>
  <si>
    <t>Planeradresse</t>
  </si>
  <si>
    <t>Objekt</t>
  </si>
  <si>
    <t>Adresse</t>
  </si>
  <si>
    <t>Auftragsbezeichnung</t>
  </si>
  <si>
    <t>Datum / Revisionsdatum</t>
  </si>
  <si>
    <t>...</t>
  </si>
  <si>
    <t>Berechnungsbasis</t>
  </si>
  <si>
    <t>Grundlagen</t>
  </si>
  <si>
    <t>Herleitung der aufwandbestimmenden Baukosten (B)</t>
  </si>
  <si>
    <t>BKP</t>
  </si>
  <si>
    <t>Bezeichnung</t>
  </si>
  <si>
    <t>Anlagekosten</t>
  </si>
  <si>
    <t>Architektur</t>
  </si>
  <si>
    <t>Bauingenieur</t>
  </si>
  <si>
    <t>Landschaftsarchit.</t>
  </si>
  <si>
    <t>Elektro</t>
  </si>
  <si>
    <t>Sanitär</t>
  </si>
  <si>
    <t>Fachkoordination</t>
  </si>
  <si>
    <t>SIA 102</t>
  </si>
  <si>
    <t>ARCH</t>
  </si>
  <si>
    <t>SIA 103</t>
  </si>
  <si>
    <t>BAUI</t>
  </si>
  <si>
    <t>SIA 108</t>
  </si>
  <si>
    <t>ELEK</t>
  </si>
  <si>
    <t>SANI</t>
  </si>
  <si>
    <t>FKOO</t>
  </si>
  <si>
    <t xml:space="preserve"> </t>
  </si>
  <si>
    <t>%</t>
  </si>
  <si>
    <t>CHF</t>
  </si>
  <si>
    <t>Grundstück</t>
  </si>
  <si>
    <t>n.h.b.</t>
  </si>
  <si>
    <t>1)</t>
  </si>
  <si>
    <t>Vorbereitungsarbeiten</t>
  </si>
  <si>
    <t>Bestandesaufnahmen, Baugrunduntersuchungen</t>
  </si>
  <si>
    <t>Räumungen, Terrainvorbereitungen, Abbrüche</t>
  </si>
  <si>
    <t>3)</t>
  </si>
  <si>
    <t>Sicherungen, Provisorien</t>
  </si>
  <si>
    <t>Gemeinsame Baustelleinrichtung</t>
  </si>
  <si>
    <t>2)</t>
  </si>
  <si>
    <t>Spezielle Fundationen, Baugrubensicherung...</t>
  </si>
  <si>
    <t>Gebäude</t>
  </si>
  <si>
    <t>Baugrube</t>
  </si>
  <si>
    <t>Rohbau 1 (Tragwerk)</t>
  </si>
  <si>
    <t>Rohbau 1 (Rest)</t>
  </si>
  <si>
    <t>Rohbau 2 (Fenster, Türen, Bedachung...)</t>
  </si>
  <si>
    <t>Elektroanlagen</t>
  </si>
  <si>
    <t>Sanitäranlagen</t>
  </si>
  <si>
    <t>Transportanlagen</t>
  </si>
  <si>
    <t>Ausbau 1</t>
  </si>
  <si>
    <t>Ausbau 2</t>
  </si>
  <si>
    <t>Betriebseinrichtungen</t>
  </si>
  <si>
    <t>Umgebung</t>
  </si>
  <si>
    <t>Terraingestaltung</t>
  </si>
  <si>
    <t>Baunebenkosten</t>
  </si>
  <si>
    <t>Ausstattung und Apparate</t>
  </si>
  <si>
    <t>5)</t>
  </si>
  <si>
    <t>Künstlerischer Schmuck (Kunst und Bau)</t>
  </si>
  <si>
    <t>6)</t>
  </si>
  <si>
    <t>Honorare</t>
  </si>
  <si>
    <t>B</t>
  </si>
  <si>
    <t>Total (*)</t>
  </si>
  <si>
    <t>(*) = gerundet auf CHF 1'000</t>
  </si>
  <si>
    <t>Bemerkungen</t>
  </si>
  <si>
    <t>Leistungen</t>
  </si>
  <si>
    <t>Änderungen</t>
  </si>
  <si>
    <t>Honorarberechnung</t>
  </si>
  <si>
    <t>Honorar nach Baukosten für die Grundleistungen</t>
  </si>
  <si>
    <t>Honorar nach dem effektiven Zeitaufwand für Zusatzleistungen</t>
  </si>
  <si>
    <t>Berechnungsfaktoren</t>
  </si>
  <si>
    <t>Schwierigkeitsgrad</t>
  </si>
  <si>
    <t>Begründung (bei Abweichung von i = 1.00): ...</t>
  </si>
  <si>
    <t>Faktor für Sonderleistungen</t>
  </si>
  <si>
    <t>Stundenansatz</t>
  </si>
  <si>
    <t>Grundfaktor (p)</t>
  </si>
  <si>
    <t>Abk.</t>
  </si>
  <si>
    <t>Z1</t>
  </si>
  <si>
    <t>Z2</t>
  </si>
  <si>
    <t>p</t>
  </si>
  <si>
    <t>Grundfaktor für den Stundenaufwand</t>
  </si>
  <si>
    <t>Grundleistungen (q)</t>
  </si>
  <si>
    <t>Teilleistungen</t>
  </si>
  <si>
    <t>SIA (%)</t>
  </si>
  <si>
    <t>Berechnet (%)</t>
  </si>
  <si>
    <t>Lösungsmöglichk./ Grobschätzung</t>
  </si>
  <si>
    <t>Vorprojekt / Kostenschätzung</t>
  </si>
  <si>
    <t>inkl.</t>
  </si>
  <si>
    <t>Bauprojekt</t>
  </si>
  <si>
    <t>Detailstudien</t>
  </si>
  <si>
    <t>Kostenvoranschlag</t>
  </si>
  <si>
    <t>o.e.</t>
  </si>
  <si>
    <t>Ausschreibungspläne</t>
  </si>
  <si>
    <t>Ausschreibung und Vergabe</t>
  </si>
  <si>
    <t>Ausführungspläne / Ausführungsprojekt</t>
  </si>
  <si>
    <t>Zuschlag für Anteil Tragkonstruktion</t>
  </si>
  <si>
    <t>Werkverträge</t>
  </si>
  <si>
    <t>Gestalterische Leitung</t>
  </si>
  <si>
    <t>Inbetriebnahme</t>
  </si>
  <si>
    <t>Schlussabrechnung</t>
  </si>
  <si>
    <t>q</t>
  </si>
  <si>
    <t>Total</t>
  </si>
  <si>
    <t>Honorar nach Baukosten (H)</t>
  </si>
  <si>
    <t>Massgebende Aufwandbestimmende Baukosten</t>
  </si>
  <si>
    <t>n</t>
  </si>
  <si>
    <t>r</t>
  </si>
  <si>
    <t>Faktor</t>
  </si>
  <si>
    <t>Tm</t>
  </si>
  <si>
    <t>Std.</t>
  </si>
  <si>
    <t>i</t>
  </si>
  <si>
    <t>Teamfaktor (teamspezifische Abweichung)</t>
  </si>
  <si>
    <t>Tp</t>
  </si>
  <si>
    <t>Prognostizierter Zeitaufwand (Tp = Tm * i)</t>
  </si>
  <si>
    <t>s</t>
  </si>
  <si>
    <t>h</t>
  </si>
  <si>
    <t>H</t>
  </si>
  <si>
    <t>Honorar exkl. MWST (*)</t>
  </si>
  <si>
    <t>Prognostizierter Zeitaufwand (Tp)</t>
  </si>
  <si>
    <t>Phase</t>
  </si>
  <si>
    <t>Tm (Std.)</t>
  </si>
  <si>
    <t>Tp (Std.)</t>
  </si>
  <si>
    <t>Freigabe der Honorare/Leistungen</t>
  </si>
  <si>
    <t>Die Leistungen und die damit verbundenen Honorare werden phasenweise schriftlich freigegeben (Teilaufträge)</t>
  </si>
  <si>
    <t>Teilaufträge (Teilhonorare) werden akonto an das Gesamthonorar angerechnet</t>
  </si>
  <si>
    <t>Honorarfestlegung</t>
  </si>
  <si>
    <t>Abrechnung</t>
  </si>
  <si>
    <t>Die Abrechnung des Honorars nach effektivem Zeitaufwand erfolgt monatlich. Beizulegen sind Stundenliste und Leistungsverzeichnisse.</t>
  </si>
  <si>
    <t>Nebenkosten</t>
  </si>
  <si>
    <t>Honorarnebenkosten werden in % des Honorars vergütet (keine Einzelrechnungen)</t>
  </si>
  <si>
    <t>Legende</t>
  </si>
  <si>
    <t>Teilauftrag 1</t>
  </si>
  <si>
    <t>TA1</t>
  </si>
  <si>
    <t>9)</t>
  </si>
  <si>
    <t>Gebäudeaufnahmen</t>
  </si>
  <si>
    <t>KD</t>
  </si>
  <si>
    <t>8)</t>
  </si>
  <si>
    <t>Teilauftrag 2</t>
  </si>
  <si>
    <t>TA2</t>
  </si>
  <si>
    <t>A</t>
  </si>
  <si>
    <t>Teilauftrag 3</t>
  </si>
  <si>
    <t>TA3</t>
  </si>
  <si>
    <t>Mehrwertsteuer (*)</t>
  </si>
  <si>
    <t>Teilauftrag 1 (exkl. MWST) (*)</t>
  </si>
  <si>
    <t>Teilauftrag 2 (exkl. MWST) (*)</t>
  </si>
  <si>
    <t>Nebenkostenberechnung</t>
  </si>
  <si>
    <t>F</t>
  </si>
  <si>
    <t>N</t>
  </si>
  <si>
    <t>Honorarnebenkosten exkl. MWST (*)</t>
  </si>
  <si>
    <t>Rechtsgültige Unterschriften</t>
  </si>
  <si>
    <t>SIA 105</t>
  </si>
  <si>
    <t>d</t>
  </si>
  <si>
    <t>Prognostizierter Zeitaufwand (Tp) nach Phasen</t>
  </si>
  <si>
    <t>Honorar nach Baukosten (H = Tp * s * d * h)</t>
  </si>
  <si>
    <t>Honorar nach Baukosten (H) nach Phasen</t>
  </si>
  <si>
    <t>Prognostizierter Zeitaufwand</t>
  </si>
  <si>
    <t>Honorar nach dem effektiven Zeitaufwand / prozentual / pauschal / global (H)</t>
  </si>
  <si>
    <t>Die Berechnungsfaktoren und sind fest über die gesamte Projektierung- und Realisierungszeit</t>
  </si>
  <si>
    <t>Die Berechnungsfaktoren sind fest über die gesamte Projektierung- und Realisierungszeit</t>
  </si>
  <si>
    <t>8) Heizung, Lüftung, Klima, Kälte und Sanitär wird als gemeinsame aufwandbestimmende Bausumme gerechnet, falls von gleicher Firma geleistet</t>
  </si>
  <si>
    <t>Honorar inkl. MWST (*)</t>
  </si>
  <si>
    <t>(*) = gerundet auf CHF 100</t>
  </si>
  <si>
    <t>Teilauftrag 3 (exkl. MWST), Rundungsdifferenz (*)</t>
  </si>
  <si>
    <t>Teilauftrag 1 (inkl. MWST) (*)</t>
  </si>
  <si>
    <t>Teilauftrag 2 (inkl. MWST) (*)</t>
  </si>
  <si>
    <t>Teilauftrag 3 (inkl. MWST), Rundungsdifferenz (*)</t>
  </si>
  <si>
    <t>Honorarnebenkosten inkl. MWST (*)</t>
  </si>
  <si>
    <t>Honorarzusammenstellung</t>
  </si>
  <si>
    <t>Anlageteil</t>
  </si>
  <si>
    <t>Gesamtanlage</t>
  </si>
  <si>
    <t>Bp</t>
  </si>
  <si>
    <t>Total Gesamtanlage (*)</t>
  </si>
  <si>
    <t>Aufwand-/Faktorbestimmende Baukosten</t>
  </si>
  <si>
    <t>Durchschn. Zeitaufwand (Tm=B * p * n * q * r * u)</t>
  </si>
  <si>
    <t>Kat.</t>
  </si>
  <si>
    <t>C</t>
  </si>
  <si>
    <t>D</t>
  </si>
  <si>
    <t>E</t>
  </si>
  <si>
    <t>G</t>
  </si>
  <si>
    <t>Projektleitung interdisz. Grossprojekte, Experten</t>
  </si>
  <si>
    <t>MA</t>
  </si>
  <si>
    <t>CHF/Std.</t>
  </si>
  <si>
    <t>a</t>
  </si>
  <si>
    <t>Leitende/r Architekt/in, Ingenieur/in</t>
  </si>
  <si>
    <t>Architekt/in, Ingenieur/in</t>
  </si>
  <si>
    <t>Bautechniker/in, Techniker/in</t>
  </si>
  <si>
    <t>Hilfspersonal</t>
  </si>
  <si>
    <t>Projektleitung, Chefarchitekt/in, Chefingenieur/in</t>
  </si>
  <si>
    <t>Zeichnerin/Zeichner, Sekretariat</t>
  </si>
  <si>
    <t>Funktion</t>
  </si>
  <si>
    <t>Elektroinstallationen und -leitungen</t>
  </si>
  <si>
    <t>Sanitärinstallationen und -leitungen</t>
  </si>
  <si>
    <t>Erschliessung durch Kanalisationsleitungen</t>
  </si>
  <si>
    <t>Strassen, Plätze, Parkplätze</t>
  </si>
  <si>
    <t>Gartenanlagen inkl. Oberflächenentwässerung</t>
  </si>
  <si>
    <t>Reduktionsfaktor</t>
  </si>
  <si>
    <t>Roh- und Ausbauarbeiten (Tragwerk)</t>
  </si>
  <si>
    <t>Roh- und Ausbauarbeiten (Rest)</t>
  </si>
  <si>
    <t>Anpassungen an bestehende Bauten</t>
  </si>
  <si>
    <t>Anpassungen an bestehende Erschliessungsleitungen</t>
  </si>
  <si>
    <t>Anpassungen an bestehende Verkehrsanlagen</t>
  </si>
  <si>
    <t>Kleinere Kunstbauten</t>
  </si>
  <si>
    <t>Ausstattung, Geräte</t>
  </si>
  <si>
    <t>50-56</t>
  </si>
  <si>
    <t>P</t>
  </si>
  <si>
    <t>…</t>
  </si>
  <si>
    <t>Das Honorar nach Baukosten wird phasenweise pauschaliert</t>
  </si>
  <si>
    <t>Nebenkostenvergütung</t>
  </si>
  <si>
    <t>A/F/P/KD</t>
  </si>
  <si>
    <t>Spezialmobiliar (Einbauten usw.)</t>
  </si>
  <si>
    <t>GA</t>
  </si>
  <si>
    <t>LK</t>
  </si>
  <si>
    <t>Lüftung / Klima</t>
  </si>
  <si>
    <t>Heizung / Kälte</t>
  </si>
  <si>
    <t>HK</t>
  </si>
  <si>
    <t>LA</t>
  </si>
  <si>
    <t>2) 25% aufwandberechtigt bei Planung und Realisierung durch Landschaftsarchitektin/Landschaftsarchitekt</t>
  </si>
  <si>
    <t>Katalogmobiliar und -ausstattung</t>
  </si>
  <si>
    <t>Sanierung belasteter Baugrund, Entsorgungsgebühren</t>
  </si>
  <si>
    <t>Gemäss SIA Ordnungen 102, 103, 105 und 108 (Ausgabe 2014)</t>
  </si>
  <si>
    <t>Leitung der Garantiearbeiten</t>
  </si>
  <si>
    <t>Dokumentation über das Bauwerk</t>
  </si>
  <si>
    <t>Faktor für Umbau, Unterhalt und Denkmalpflege</t>
  </si>
  <si>
    <t>Bewilligungsverfahren / Auflageprojekt</t>
  </si>
  <si>
    <t>Bauleitung / Baukontrolle / Fachbauleitung</t>
  </si>
  <si>
    <t>U</t>
  </si>
  <si>
    <t>Mittlerer Stundenansatz (Anforderungsfaktor)</t>
  </si>
  <si>
    <t>Betriebsanlagen, Betriebsausrüstung</t>
  </si>
  <si>
    <t>Gastronomieanlagen, Gastronomieausrüstung</t>
  </si>
  <si>
    <t>Technische Bauleitung</t>
  </si>
  <si>
    <t>11)</t>
  </si>
  <si>
    <t>11) Technische Bauleitung: 15% Teilleistungen von BKP 17</t>
  </si>
  <si>
    <t>Rohbau 2 (Dachbegrünung)</t>
  </si>
  <si>
    <t>Kosten in zwei Gliederungssystemen aufschlüsseln</t>
  </si>
  <si>
    <t>Bauphysik, Akustik</t>
  </si>
  <si>
    <t>Weitere Spezialistinnen und Spezialisten</t>
  </si>
  <si>
    <t>Generalplanung</t>
  </si>
  <si>
    <t>Generalplanerteam</t>
  </si>
  <si>
    <t>Verantwortliche PL AfS</t>
  </si>
  <si>
    <t>BIS-Nr.</t>
  </si>
  <si>
    <t>Projekt-Nr.</t>
  </si>
  <si>
    <t>Standard- und nicht standardisiertes Mobiliar IDW</t>
  </si>
  <si>
    <t>Spezialmobiliar</t>
  </si>
  <si>
    <t>Reserven</t>
  </si>
  <si>
    <t>Reserven (Unvorhergeseh.)</t>
  </si>
  <si>
    <t>Änderungen müssen frühzeitig schriftlich angemeldet und von der Projektleitung bestätigt werden</t>
  </si>
  <si>
    <t>maximal</t>
  </si>
  <si>
    <t>Generalplaner / Ort / Datum:</t>
  </si>
  <si>
    <t>Vereinbarte Stundenansätze für Aufträge nach Zeitaufwand</t>
  </si>
  <si>
    <t>Teilphase 1 (exkl. MWST) (*)</t>
  </si>
  <si>
    <t>Teilphase 2 (exkl. MWST) (*)</t>
  </si>
  <si>
    <t>Teilphase 3 (exkl. MWST), Rundungsdifferenz (*)</t>
  </si>
  <si>
    <t>Teilphase 1 (inkl. MWST) (*)</t>
  </si>
  <si>
    <t>Teilphase 2 (inkl. MWST) (*)</t>
  </si>
  <si>
    <t>Teilphase 3 (inkl. MWST), Rundungsdifferenz (*)</t>
  </si>
  <si>
    <t xml:space="preserve">Anpassungsfaktor </t>
  </si>
  <si>
    <t>Markus Maier</t>
  </si>
  <si>
    <t>Kücheneinrichtungen</t>
  </si>
  <si>
    <t>inkl. MWST</t>
  </si>
  <si>
    <t>exkl. MWST</t>
  </si>
  <si>
    <t>Vertrag für Planerleistungen Stadt Winterthur / KBOB und Allgemeine Vertragsbedingungen KBOB für Planerleistungen und SIA Ordnungen 102, 103, 105 und 108 (Ausgabe 2014) mit den untenstehenden projektspezifischen Anpassungen</t>
  </si>
  <si>
    <t>Der Stundenansatz ist fest über die gesamte Projektierung- und Realisierungszeit</t>
  </si>
  <si>
    <t>max. 4%</t>
  </si>
  <si>
    <t>Die Faktoren können angepasst werden, wenn sich das Projekt in wesentlichen Punkten verändert</t>
  </si>
  <si>
    <t>Faktoren</t>
  </si>
  <si>
    <t>Gebäudeautomation MSRL</t>
  </si>
  <si>
    <t>0</t>
  </si>
  <si>
    <t>Lampen und Leuchten</t>
  </si>
  <si>
    <t>Gebäudeautomation (MSRL)</t>
  </si>
  <si>
    <t>Lüftungs-, Klima-, Kälteanlagen</t>
  </si>
  <si>
    <t>1) 50% aufwandberechtigt bei Planung und Realisierung durch Gebäudetechnik/Elektroingenieur resp. Gastronomieplaner</t>
  </si>
  <si>
    <t>Kostengrobschätzung Mai 2021 (approximative Baukosten ± 25%)</t>
  </si>
  <si>
    <t>00 - 04</t>
  </si>
  <si>
    <t>Grundstückserwerb</t>
  </si>
  <si>
    <t>Erschliessung durch Leitungen, Verkehrsanlagen</t>
  </si>
  <si>
    <t>05 - 06</t>
  </si>
  <si>
    <t>n.h.b</t>
  </si>
  <si>
    <t>SIA 2018</t>
  </si>
  <si>
    <t>3) 50% aufwandberechtigt bei Planung und Realisierung durch Bauingenieurin/Bauingenieur</t>
  </si>
  <si>
    <t>4) 50% aufwandberechtigt an Normbetriebseinrichtungen</t>
  </si>
  <si>
    <t>6) 50% aufwandberechtigt für Kunst am Bau (Feste Bauobjekte); 50% für bewegliche Installationen; 25-50% für Ankäufe/Objekte aus Bestand</t>
  </si>
  <si>
    <t>7) 50% bei Architekt und 50% bei Elektroingenieur aufwandberichtigt für Lampen und Leuchten</t>
  </si>
  <si>
    <t>7)</t>
  </si>
  <si>
    <t>Alterszentren Oberi, Brühlgut und Rosental</t>
  </si>
  <si>
    <t>Winterthur</t>
  </si>
  <si>
    <t>Instandsetzung und Instandstellung</t>
  </si>
  <si>
    <t>9) Faktor Fachkoordination</t>
  </si>
  <si>
    <t>5) 50% aufwandberechtigt an Normmobiliar und -ausstattung, Apparaten und Kleininventar, 0% falls durch Materialverwaltung resp. Dritte organisiert</t>
  </si>
  <si>
    <t>Heizungsanlagen</t>
  </si>
  <si>
    <r>
      <t xml:space="preserve">KD = Kostendach, P = Pauschale, G = Globale, </t>
    </r>
    <r>
      <rPr>
        <sz val="9"/>
        <color rgb="FFFF0000"/>
        <rFont val="Arial Narrow"/>
        <family val="2"/>
      </rPr>
      <t>A = Approximativ/voraussichtlich</t>
    </r>
    <r>
      <rPr>
        <sz val="9"/>
        <rFont val="Arial Narrow"/>
        <family val="2"/>
      </rPr>
      <t>, F = Fester Prozentsatz, ( ) = Provisorisch, TA = Teilauftrag</t>
    </r>
  </si>
  <si>
    <t>Grundleistungen gemäss Leistungsumfang VB 1</t>
  </si>
  <si>
    <t>Teamfaktor i</t>
  </si>
  <si>
    <t>Anpassungsfaktor r</t>
  </si>
  <si>
    <t>Faktor für Umbauten und Denkmalpflege U</t>
  </si>
  <si>
    <t>Schwierigkeitsgrad n</t>
  </si>
  <si>
    <r>
      <t xml:space="preserve">KD = Kostendach, P = Pauschale, G = Globale, A = Approximativ/voraussichtlich, </t>
    </r>
    <r>
      <rPr>
        <sz val="9"/>
        <color rgb="FFFF0000"/>
        <rFont val="Arial Narrow"/>
        <family val="2"/>
      </rPr>
      <t>F = Fester Prozentsatz</t>
    </r>
    <r>
      <rPr>
        <sz val="9"/>
        <rFont val="Arial Narrow"/>
        <family val="2"/>
      </rPr>
      <t>, ( ) = Provisorisch, TA = Teilauftrag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</si>
</sst>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%"/>
    <numFmt numFmtId="165" formatCode="#,##0.000"/>
    <numFmt numFmtId="166" formatCode="0.000"/>
  </numFmts>
  <fonts count="11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9"/>
      <name val="Arial Narrow"/>
      <family val="2"/>
    </font>
    <font>
      <b/>
      <sz val="9"/>
      <name val="Arial Narrow"/>
      <family val="2"/>
    </font>
    <font>
      <sz val="9"/>
      <color indexed="12"/>
      <name val="Arial Narrow"/>
      <family val="2"/>
    </font>
    <font>
      <b/>
      <sz val="9"/>
      <color indexed="12"/>
      <name val="Arial Narrow"/>
      <family val="2"/>
    </font>
    <font>
      <sz val="7"/>
      <name val="Arial Narrow"/>
      <family val="2"/>
    </font>
    <font>
      <b/>
      <sz val="7"/>
      <name val="Arial Narrow"/>
      <family val="2"/>
    </font>
    <font>
      <sz val="9"/>
      <color rgb="FFFF0000"/>
      <name val="Arial Narrow"/>
      <family val="2"/>
    </font>
    <font>
      <b/>
      <sz val="8"/>
      <name val="Arial Narrow"/>
      <family val="2"/>
    </font>
  </fonts>
  <fills count="11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CCFFCC"/>
        <bgColor indexed="64"/>
      </patternFill>
    </fill>
  </fills>
  <borders count="40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83">
    <xf numFmtId="0" fontId="0" fillId="0" borderId="0" xfId="0"/>
    <xf numFmtId="0" fontId="3" fillId="0" borderId="0" xfId="0" applyFont="1" applyProtection="1"/>
    <xf numFmtId="0" fontId="3" fillId="0" borderId="0" xfId="0" applyFont="1" applyBorder="1" applyProtection="1"/>
    <xf numFmtId="0" fontId="3" fillId="0" borderId="1" xfId="0" applyFont="1" applyFill="1" applyBorder="1" applyProtection="1"/>
    <xf numFmtId="0" fontId="3" fillId="0" borderId="2" xfId="0" applyFont="1" applyFill="1" applyBorder="1" applyProtection="1"/>
    <xf numFmtId="0" fontId="5" fillId="2" borderId="1" xfId="0" applyFont="1" applyFill="1" applyBorder="1" applyProtection="1">
      <protection locked="0"/>
    </xf>
    <xf numFmtId="0" fontId="5" fillId="2" borderId="3" xfId="0" applyFont="1" applyFill="1" applyBorder="1" applyProtection="1">
      <protection locked="0"/>
    </xf>
    <xf numFmtId="0" fontId="3" fillId="3" borderId="1" xfId="0" applyFont="1" applyFill="1" applyBorder="1" applyProtection="1"/>
    <xf numFmtId="0" fontId="3" fillId="3" borderId="2" xfId="0" applyFont="1" applyFill="1" applyBorder="1" applyProtection="1"/>
    <xf numFmtId="0" fontId="5" fillId="3" borderId="1" xfId="0" applyFont="1" applyFill="1" applyBorder="1" applyProtection="1"/>
    <xf numFmtId="0" fontId="5" fillId="3" borderId="3" xfId="0" applyFont="1" applyFill="1" applyBorder="1" applyProtection="1"/>
    <xf numFmtId="0" fontId="3" fillId="0" borderId="1" xfId="0" applyFont="1" applyBorder="1" applyProtection="1"/>
    <xf numFmtId="0" fontId="3" fillId="3" borderId="3" xfId="0" applyFont="1" applyFill="1" applyBorder="1" applyProtection="1"/>
    <xf numFmtId="0" fontId="4" fillId="0" borderId="0" xfId="0" applyFont="1" applyProtection="1"/>
    <xf numFmtId="0" fontId="3" fillId="0" borderId="0" xfId="0" applyFont="1" applyFill="1" applyBorder="1" applyProtection="1"/>
    <xf numFmtId="0" fontId="3" fillId="0" borderId="4" xfId="0" applyFont="1" applyFill="1" applyBorder="1" applyProtection="1"/>
    <xf numFmtId="0" fontId="6" fillId="0" borderId="12" xfId="0" applyFont="1" applyFill="1" applyBorder="1" applyProtection="1"/>
    <xf numFmtId="0" fontId="6" fillId="0" borderId="13" xfId="0" applyFont="1" applyFill="1" applyBorder="1" applyProtection="1"/>
    <xf numFmtId="0" fontId="6" fillId="0" borderId="3" xfId="0" applyFont="1" applyFill="1" applyBorder="1" applyProtection="1"/>
    <xf numFmtId="0" fontId="6" fillId="0" borderId="4" xfId="0" applyFont="1" applyFill="1" applyBorder="1" applyProtection="1"/>
    <xf numFmtId="0" fontId="3" fillId="0" borderId="0" xfId="0" applyFont="1" applyFill="1" applyProtection="1"/>
    <xf numFmtId="0" fontId="3" fillId="0" borderId="4" xfId="0" applyFont="1" applyFill="1" applyBorder="1" applyAlignment="1" applyProtection="1">
      <alignment horizontal="left"/>
    </xf>
    <xf numFmtId="0" fontId="5" fillId="0" borderId="37" xfId="0" applyFont="1" applyFill="1" applyBorder="1" applyProtection="1"/>
    <xf numFmtId="0" fontId="5" fillId="0" borderId="38" xfId="0" applyFont="1" applyFill="1" applyBorder="1" applyProtection="1"/>
    <xf numFmtId="0" fontId="3" fillId="0" borderId="3" xfId="0" applyFont="1" applyFill="1" applyBorder="1" applyProtection="1"/>
    <xf numFmtId="0" fontId="3" fillId="0" borderId="5" xfId="0" applyFont="1" applyFill="1" applyBorder="1" applyProtection="1"/>
    <xf numFmtId="0" fontId="5" fillId="0" borderId="34" xfId="0" applyFont="1" applyFill="1" applyBorder="1" applyProtection="1"/>
    <xf numFmtId="0" fontId="5" fillId="0" borderId="39" xfId="0" applyFont="1" applyFill="1" applyBorder="1" applyProtection="1"/>
    <xf numFmtId="0" fontId="3" fillId="0" borderId="4" xfId="0" applyFont="1" applyBorder="1" applyAlignment="1" applyProtection="1">
      <alignment horizontal="left"/>
    </xf>
    <xf numFmtId="0" fontId="3" fillId="3" borderId="4" xfId="0" applyFont="1" applyFill="1" applyBorder="1" applyAlignment="1" applyProtection="1">
      <alignment horizontal="left"/>
    </xf>
    <xf numFmtId="3" fontId="3" fillId="7" borderId="35" xfId="0" applyNumberFormat="1" applyFont="1" applyFill="1" applyBorder="1" applyProtection="1"/>
    <xf numFmtId="3" fontId="3" fillId="7" borderId="36" xfId="0" applyNumberFormat="1" applyFont="1" applyFill="1" applyBorder="1" applyProtection="1"/>
    <xf numFmtId="3" fontId="3" fillId="3" borderId="3" xfId="0" applyNumberFormat="1" applyFont="1" applyFill="1" applyBorder="1" applyProtection="1"/>
    <xf numFmtId="0" fontId="5" fillId="0" borderId="3" xfId="0" applyFont="1" applyBorder="1" applyProtection="1"/>
    <xf numFmtId="0" fontId="3" fillId="0" borderId="3" xfId="0" applyFont="1" applyBorder="1" applyProtection="1"/>
    <xf numFmtId="0" fontId="3" fillId="0" borderId="2" xfId="0" applyFont="1" applyBorder="1" applyProtection="1"/>
    <xf numFmtId="0" fontId="3" fillId="0" borderId="4" xfId="0" applyFont="1" applyBorder="1" applyProtection="1"/>
    <xf numFmtId="3" fontId="3" fillId="0" borderId="4" xfId="0" applyNumberFormat="1" applyFont="1" applyBorder="1" applyProtection="1"/>
    <xf numFmtId="0" fontId="3" fillId="3" borderId="4" xfId="0" applyFont="1" applyFill="1" applyBorder="1" applyProtection="1"/>
    <xf numFmtId="164" fontId="5" fillId="4" borderId="5" xfId="1" applyNumberFormat="1" applyFont="1" applyFill="1" applyBorder="1" applyProtection="1"/>
    <xf numFmtId="3" fontId="5" fillId="4" borderId="6" xfId="0" applyNumberFormat="1" applyFont="1" applyFill="1" applyBorder="1" applyProtection="1"/>
    <xf numFmtId="3" fontId="3" fillId="0" borderId="3" xfId="0" applyNumberFormat="1" applyFont="1" applyBorder="1" applyProtection="1"/>
    <xf numFmtId="164" fontId="5" fillId="0" borderId="5" xfId="1" applyNumberFormat="1" applyFont="1" applyFill="1" applyBorder="1" applyProtection="1"/>
    <xf numFmtId="3" fontId="5" fillId="0" borderId="6" xfId="0" applyNumberFormat="1" applyFont="1" applyFill="1" applyBorder="1" applyProtection="1"/>
    <xf numFmtId="0" fontId="3" fillId="0" borderId="4" xfId="0" quotePrefix="1" applyFont="1" applyBorder="1" applyAlignment="1" applyProtection="1">
      <alignment horizontal="left"/>
    </xf>
    <xf numFmtId="164" fontId="5" fillId="0" borderId="5" xfId="1" applyNumberFormat="1" applyFont="1" applyBorder="1" applyProtection="1"/>
    <xf numFmtId="3" fontId="5" fillId="0" borderId="6" xfId="0" applyNumberFormat="1" applyFont="1" applyBorder="1" applyProtection="1"/>
    <xf numFmtId="3" fontId="3" fillId="0" borderId="6" xfId="0" applyNumberFormat="1" applyFont="1" applyBorder="1" applyProtection="1"/>
    <xf numFmtId="0" fontId="5" fillId="3" borderId="5" xfId="0" applyFont="1" applyFill="1" applyBorder="1" applyProtection="1"/>
    <xf numFmtId="0" fontId="5" fillId="3" borderId="6" xfId="0" applyFont="1" applyFill="1" applyBorder="1" applyProtection="1"/>
    <xf numFmtId="9" fontId="5" fillId="0" borderId="4" xfId="1" applyFont="1" applyBorder="1" applyProtection="1"/>
    <xf numFmtId="9" fontId="3" fillId="0" borderId="4" xfId="1" applyFont="1" applyBorder="1" applyProtection="1"/>
    <xf numFmtId="0" fontId="5" fillId="0" borderId="4" xfId="0" applyFont="1" applyBorder="1" applyProtection="1"/>
    <xf numFmtId="3" fontId="5" fillId="4" borderId="7" xfId="0" applyNumberFormat="1" applyFont="1" applyFill="1" applyBorder="1" applyProtection="1"/>
    <xf numFmtId="3" fontId="3" fillId="3" borderId="4" xfId="0" applyNumberFormat="1" applyFont="1" applyFill="1" applyBorder="1" applyAlignment="1" applyProtection="1">
      <alignment horizontal="left"/>
    </xf>
    <xf numFmtId="164" fontId="6" fillId="0" borderId="21" xfId="1" applyNumberFormat="1" applyFont="1" applyFill="1" applyBorder="1" applyProtection="1"/>
    <xf numFmtId="3" fontId="5" fillId="0" borderId="21" xfId="0" applyNumberFormat="1" applyFont="1" applyFill="1" applyBorder="1" applyProtection="1"/>
    <xf numFmtId="164" fontId="3" fillId="0" borderId="3" xfId="1" applyNumberFormat="1" applyFont="1" applyBorder="1" applyProtection="1"/>
    <xf numFmtId="0" fontId="4" fillId="3" borderId="4" xfId="0" applyFont="1" applyFill="1" applyBorder="1" applyProtection="1"/>
    <xf numFmtId="3" fontId="4" fillId="5" borderId="8" xfId="0" applyNumberFormat="1" applyFont="1" applyFill="1" applyBorder="1" applyProtection="1"/>
    <xf numFmtId="3" fontId="4" fillId="5" borderId="9" xfId="0" applyNumberFormat="1" applyFont="1" applyFill="1" applyBorder="1" applyProtection="1"/>
    <xf numFmtId="3" fontId="4" fillId="0" borderId="3" xfId="0" applyNumberFormat="1" applyFont="1" applyBorder="1" applyProtection="1"/>
    <xf numFmtId="3" fontId="4" fillId="0" borderId="4" xfId="0" applyNumberFormat="1" applyFont="1" applyBorder="1" applyProtection="1"/>
    <xf numFmtId="3" fontId="6" fillId="5" borderId="9" xfId="0" applyNumberFormat="1" applyFont="1" applyFill="1" applyBorder="1" applyProtection="1"/>
    <xf numFmtId="0" fontId="3" fillId="0" borderId="0" xfId="0" applyFont="1" applyAlignment="1" applyProtection="1">
      <alignment horizontal="left"/>
    </xf>
    <xf numFmtId="3" fontId="3" fillId="0" borderId="0" xfId="0" applyNumberFormat="1" applyFont="1" applyProtection="1"/>
    <xf numFmtId="0" fontId="5" fillId="3" borderId="32" xfId="0" applyFont="1" applyFill="1" applyBorder="1" applyProtection="1"/>
    <xf numFmtId="0" fontId="5" fillId="0" borderId="1" xfId="0" applyFont="1" applyBorder="1" applyProtection="1"/>
    <xf numFmtId="0" fontId="5" fillId="0" borderId="0" xfId="0" applyFont="1" applyFill="1" applyBorder="1" applyProtection="1"/>
    <xf numFmtId="0" fontId="3" fillId="4" borderId="1" xfId="0" applyFont="1" applyFill="1" applyBorder="1" applyProtection="1"/>
    <xf numFmtId="0" fontId="5" fillId="4" borderId="3" xfId="0" applyFont="1" applyFill="1" applyBorder="1" applyProtection="1"/>
    <xf numFmtId="0" fontId="4" fillId="0" borderId="12" xfId="0" applyFont="1" applyFill="1" applyBorder="1" applyProtection="1"/>
    <xf numFmtId="0" fontId="4" fillId="0" borderId="13" xfId="0" applyFont="1" applyFill="1" applyBorder="1" applyProtection="1"/>
    <xf numFmtId="0" fontId="3" fillId="6" borderId="12" xfId="0" applyFont="1" applyFill="1" applyBorder="1" applyProtection="1"/>
    <xf numFmtId="0" fontId="3" fillId="6" borderId="13" xfId="0" applyFont="1" applyFill="1" applyBorder="1" applyProtection="1"/>
    <xf numFmtId="0" fontId="5" fillId="0" borderId="3" xfId="0" applyFont="1" applyFill="1" applyBorder="1" applyProtection="1"/>
    <xf numFmtId="0" fontId="3" fillId="0" borderId="14" xfId="0" applyFont="1" applyBorder="1" applyProtection="1"/>
    <xf numFmtId="3" fontId="3" fillId="0" borderId="7" xfId="0" applyNumberFormat="1" applyFont="1" applyBorder="1" applyProtection="1"/>
    <xf numFmtId="0" fontId="3" fillId="0" borderId="15" xfId="0" applyFont="1" applyBorder="1" applyProtection="1"/>
    <xf numFmtId="3" fontId="3" fillId="0" borderId="21" xfId="0" applyNumberFormat="1" applyFont="1" applyFill="1" applyBorder="1" applyProtection="1"/>
    <xf numFmtId="0" fontId="5" fillId="3" borderId="16" xfId="0" applyFont="1" applyFill="1" applyBorder="1" applyProtection="1"/>
    <xf numFmtId="0" fontId="5" fillId="3" borderId="17" xfId="0" applyFont="1" applyFill="1" applyBorder="1" applyProtection="1"/>
    <xf numFmtId="0" fontId="3" fillId="0" borderId="5" xfId="0" applyFont="1" applyBorder="1" applyProtection="1"/>
    <xf numFmtId="165" fontId="5" fillId="0" borderId="6" xfId="0" applyNumberFormat="1" applyFont="1" applyBorder="1" applyProtection="1"/>
    <xf numFmtId="165" fontId="3" fillId="0" borderId="6" xfId="0" applyNumberFormat="1" applyFont="1" applyBorder="1" applyProtection="1"/>
    <xf numFmtId="165" fontId="3" fillId="0" borderId="7" xfId="0" applyNumberFormat="1" applyFont="1" applyBorder="1" applyProtection="1"/>
    <xf numFmtId="0" fontId="3" fillId="0" borderId="18" xfId="0" applyFont="1" applyBorder="1" applyProtection="1"/>
    <xf numFmtId="4" fontId="5" fillId="0" borderId="19" xfId="0" applyNumberFormat="1" applyFont="1" applyBorder="1" applyProtection="1"/>
    <xf numFmtId="4" fontId="3" fillId="0" borderId="19" xfId="0" applyNumberFormat="1" applyFont="1" applyBorder="1" applyProtection="1"/>
    <xf numFmtId="0" fontId="5" fillId="3" borderId="18" xfId="0" applyFont="1" applyFill="1" applyBorder="1" applyProtection="1"/>
    <xf numFmtId="0" fontId="5" fillId="3" borderId="19" xfId="0" applyFont="1" applyFill="1" applyBorder="1" applyProtection="1"/>
    <xf numFmtId="0" fontId="3" fillId="5" borderId="8" xfId="0" applyFont="1" applyFill="1" applyBorder="1" applyProtection="1"/>
    <xf numFmtId="166" fontId="4" fillId="5" borderId="9" xfId="0" applyNumberFormat="1" applyFont="1" applyFill="1" applyBorder="1" applyProtection="1"/>
    <xf numFmtId="0" fontId="3" fillId="0" borderId="24" xfId="0" applyFont="1" applyBorder="1" applyProtection="1"/>
    <xf numFmtId="0" fontId="3" fillId="7" borderId="8" xfId="0" applyFont="1" applyFill="1" applyBorder="1" applyProtection="1"/>
    <xf numFmtId="0" fontId="3" fillId="7" borderId="9" xfId="0" applyFont="1" applyFill="1" applyBorder="1" applyProtection="1"/>
    <xf numFmtId="164" fontId="3" fillId="0" borderId="14" xfId="1" applyNumberFormat="1" applyFont="1" applyBorder="1" applyProtection="1"/>
    <xf numFmtId="164" fontId="5" fillId="0" borderId="7" xfId="1" applyNumberFormat="1" applyFont="1" applyBorder="1" applyProtection="1"/>
    <xf numFmtId="164" fontId="5" fillId="0" borderId="4" xfId="1" applyNumberFormat="1" applyFont="1" applyBorder="1" applyProtection="1"/>
    <xf numFmtId="164" fontId="3" fillId="0" borderId="5" xfId="1" applyNumberFormat="1" applyFont="1" applyBorder="1" applyProtection="1"/>
    <xf numFmtId="164" fontId="5" fillId="0" borderId="6" xfId="1" applyNumberFormat="1" applyFont="1" applyBorder="1" applyProtection="1"/>
    <xf numFmtId="164" fontId="3" fillId="4" borderId="5" xfId="1" applyNumberFormat="1" applyFont="1" applyFill="1" applyBorder="1" applyProtection="1"/>
    <xf numFmtId="164" fontId="5" fillId="4" borderId="6" xfId="1" applyNumberFormat="1" applyFont="1" applyFill="1" applyBorder="1" applyProtection="1"/>
    <xf numFmtId="164" fontId="5" fillId="0" borderId="4" xfId="1" applyNumberFormat="1" applyFont="1" applyFill="1" applyBorder="1" applyProtection="1"/>
    <xf numFmtId="164" fontId="5" fillId="0" borderId="19" xfId="1" applyNumberFormat="1" applyFont="1" applyBorder="1" applyProtection="1"/>
    <xf numFmtId="164" fontId="3" fillId="0" borderId="20" xfId="1" applyNumberFormat="1" applyFont="1" applyBorder="1" applyProtection="1"/>
    <xf numFmtId="164" fontId="5" fillId="4" borderId="7" xfId="1" applyNumberFormat="1" applyFont="1" applyFill="1" applyBorder="1" applyProtection="1"/>
    <xf numFmtId="3" fontId="3" fillId="4" borderId="5" xfId="1" applyNumberFormat="1" applyFont="1" applyFill="1" applyBorder="1" applyProtection="1"/>
    <xf numFmtId="3" fontId="3" fillId="4" borderId="6" xfId="1" applyNumberFormat="1" applyFont="1" applyFill="1" applyBorder="1" applyProtection="1"/>
    <xf numFmtId="164" fontId="3" fillId="0" borderId="18" xfId="1" applyNumberFormat="1" applyFont="1" applyBorder="1" applyProtection="1"/>
    <xf numFmtId="0" fontId="4" fillId="0" borderId="4" xfId="0" applyFont="1" applyBorder="1" applyProtection="1"/>
    <xf numFmtId="164" fontId="3" fillId="5" borderId="8" xfId="0" applyNumberFormat="1" applyFont="1" applyFill="1" applyBorder="1" applyProtection="1"/>
    <xf numFmtId="164" fontId="4" fillId="5" borderId="9" xfId="0" applyNumberFormat="1" applyFont="1" applyFill="1" applyBorder="1" applyProtection="1"/>
    <xf numFmtId="0" fontId="3" fillId="0" borderId="22" xfId="0" applyFont="1" applyBorder="1" applyProtection="1"/>
    <xf numFmtId="0" fontId="3" fillId="0" borderId="23" xfId="0" applyFont="1" applyBorder="1" applyProtection="1"/>
    <xf numFmtId="164" fontId="3" fillId="0" borderId="24" xfId="0" applyNumberFormat="1" applyFont="1" applyBorder="1" applyProtection="1"/>
    <xf numFmtId="0" fontId="3" fillId="0" borderId="27" xfId="0" applyFont="1" applyBorder="1" applyProtection="1"/>
    <xf numFmtId="0" fontId="3" fillId="0" borderId="16" xfId="0" applyFont="1" applyBorder="1" applyProtection="1"/>
    <xf numFmtId="3" fontId="3" fillId="0" borderId="17" xfId="0" applyNumberFormat="1" applyFont="1" applyBorder="1" applyProtection="1"/>
    <xf numFmtId="0" fontId="3" fillId="3" borderId="6" xfId="0" applyFont="1" applyFill="1" applyBorder="1" applyProtection="1"/>
    <xf numFmtId="164" fontId="3" fillId="3" borderId="5" xfId="0" applyNumberFormat="1" applyFont="1" applyFill="1" applyBorder="1" applyProtection="1"/>
    <xf numFmtId="2" fontId="5" fillId="3" borderId="6" xfId="0" applyNumberFormat="1" applyFont="1" applyFill="1" applyBorder="1" applyProtection="1"/>
    <xf numFmtId="2" fontId="4" fillId="3" borderId="4" xfId="0" applyNumberFormat="1" applyFont="1" applyFill="1" applyBorder="1" applyProtection="1"/>
    <xf numFmtId="2" fontId="5" fillId="3" borderId="19" xfId="0" applyNumberFormat="1" applyFont="1" applyFill="1" applyBorder="1" applyProtection="1"/>
    <xf numFmtId="0" fontId="3" fillId="3" borderId="19" xfId="0" applyFont="1" applyFill="1" applyBorder="1" applyProtection="1"/>
    <xf numFmtId="164" fontId="3" fillId="3" borderId="18" xfId="0" applyNumberFormat="1" applyFont="1" applyFill="1" applyBorder="1" applyProtection="1"/>
    <xf numFmtId="2" fontId="4" fillId="3" borderId="2" xfId="0" applyNumberFormat="1" applyFont="1" applyFill="1" applyBorder="1" applyProtection="1"/>
    <xf numFmtId="2" fontId="5" fillId="3" borderId="26" xfId="0" applyNumberFormat="1" applyFont="1" applyFill="1" applyBorder="1" applyProtection="1"/>
    <xf numFmtId="3" fontId="4" fillId="5" borderId="9" xfId="1" applyNumberFormat="1" applyFont="1" applyFill="1" applyBorder="1" applyProtection="1"/>
    <xf numFmtId="0" fontId="5" fillId="3" borderId="25" xfId="0" applyFont="1" applyFill="1" applyBorder="1" applyProtection="1"/>
    <xf numFmtId="2" fontId="3" fillId="3" borderId="26" xfId="0" applyNumberFormat="1" applyFont="1" applyFill="1" applyBorder="1" applyProtection="1"/>
    <xf numFmtId="164" fontId="3" fillId="0" borderId="25" xfId="0" applyNumberFormat="1" applyFont="1" applyFill="1" applyBorder="1" applyProtection="1"/>
    <xf numFmtId="0" fontId="5" fillId="3" borderId="26" xfId="0" applyFont="1" applyFill="1" applyBorder="1" applyProtection="1"/>
    <xf numFmtId="3" fontId="3" fillId="0" borderId="14" xfId="1" applyNumberFormat="1" applyFont="1" applyBorder="1" applyProtection="1"/>
    <xf numFmtId="3" fontId="3" fillId="0" borderId="7" xfId="1" applyNumberFormat="1" applyFont="1" applyBorder="1" applyProtection="1"/>
    <xf numFmtId="3" fontId="3" fillId="0" borderId="5" xfId="1" applyNumberFormat="1" applyFont="1" applyBorder="1" applyProtection="1"/>
    <xf numFmtId="3" fontId="3" fillId="0" borderId="6" xfId="1" applyNumberFormat="1" applyFont="1" applyBorder="1" applyProtection="1"/>
    <xf numFmtId="0" fontId="5" fillId="3" borderId="14" xfId="0" applyFont="1" applyFill="1" applyBorder="1" applyProtection="1"/>
    <xf numFmtId="0" fontId="5" fillId="3" borderId="7" xfId="0" applyFont="1" applyFill="1" applyBorder="1" applyProtection="1"/>
    <xf numFmtId="3" fontId="3" fillId="0" borderId="18" xfId="1" applyNumberFormat="1" applyFont="1" applyBorder="1" applyProtection="1"/>
    <xf numFmtId="3" fontId="3" fillId="0" borderId="19" xfId="1" applyNumberFormat="1" applyFont="1" applyBorder="1" applyProtection="1"/>
    <xf numFmtId="0" fontId="3" fillId="0" borderId="28" xfId="0" applyFont="1" applyBorder="1" applyProtection="1"/>
    <xf numFmtId="0" fontId="4" fillId="0" borderId="28" xfId="0" applyFont="1" applyBorder="1" applyProtection="1"/>
    <xf numFmtId="0" fontId="5" fillId="0" borderId="29" xfId="0" applyFont="1" applyBorder="1" applyProtection="1"/>
    <xf numFmtId="3" fontId="3" fillId="5" borderId="8" xfId="1" applyNumberFormat="1" applyFont="1" applyFill="1" applyBorder="1" applyProtection="1"/>
    <xf numFmtId="0" fontId="3" fillId="0" borderId="31" xfId="0" applyFont="1" applyBorder="1" applyProtection="1"/>
    <xf numFmtId="0" fontId="3" fillId="0" borderId="30" xfId="0" applyFont="1" applyBorder="1" applyProtection="1"/>
    <xf numFmtId="164" fontId="3" fillId="0" borderId="30" xfId="0" applyNumberFormat="1" applyFont="1" applyBorder="1" applyProtection="1"/>
    <xf numFmtId="2" fontId="5" fillId="0" borderId="4" xfId="0" applyNumberFormat="1" applyFont="1" applyFill="1" applyBorder="1" applyProtection="1"/>
    <xf numFmtId="0" fontId="3" fillId="3" borderId="17" xfId="0" applyFont="1" applyFill="1" applyBorder="1" applyProtection="1"/>
    <xf numFmtId="164" fontId="3" fillId="0" borderId="16" xfId="0" applyNumberFormat="1" applyFont="1" applyFill="1" applyBorder="1" applyProtection="1"/>
    <xf numFmtId="2" fontId="5" fillId="3" borderId="17" xfId="0" applyNumberFormat="1" applyFont="1" applyFill="1" applyBorder="1" applyProtection="1"/>
    <xf numFmtId="0" fontId="5" fillId="0" borderId="10" xfId="0" applyFont="1" applyBorder="1" applyProtection="1"/>
    <xf numFmtId="0" fontId="3" fillId="0" borderId="11" xfId="0" applyFont="1" applyBorder="1" applyProtection="1"/>
    <xf numFmtId="164" fontId="3" fillId="0" borderId="10" xfId="0" applyNumberFormat="1" applyFont="1" applyFill="1" applyBorder="1" applyProtection="1"/>
    <xf numFmtId="2" fontId="6" fillId="2" borderId="11" xfId="0" applyNumberFormat="1" applyFont="1" applyFill="1" applyBorder="1" applyProtection="1">
      <protection locked="0"/>
    </xf>
    <xf numFmtId="2" fontId="4" fillId="0" borderId="4" xfId="0" applyNumberFormat="1" applyFont="1" applyFill="1" applyBorder="1" applyProtection="1"/>
    <xf numFmtId="0" fontId="3" fillId="3" borderId="5" xfId="0" applyFont="1" applyFill="1" applyBorder="1" applyProtection="1"/>
    <xf numFmtId="0" fontId="3" fillId="3" borderId="18" xfId="0" applyFont="1" applyFill="1" applyBorder="1" applyProtection="1"/>
    <xf numFmtId="164" fontId="3" fillId="5" borderId="8" xfId="1" applyNumberFormat="1" applyFont="1" applyFill="1" applyBorder="1" applyProtection="1"/>
    <xf numFmtId="164" fontId="5" fillId="0" borderId="2" xfId="1" applyNumberFormat="1" applyFont="1" applyBorder="1" applyProtection="1"/>
    <xf numFmtId="164" fontId="5" fillId="0" borderId="18" xfId="1" applyNumberFormat="1" applyFont="1" applyBorder="1" applyProtection="1"/>
    <xf numFmtId="164" fontId="5" fillId="0" borderId="8" xfId="1" applyNumberFormat="1" applyFont="1" applyBorder="1" applyProtection="1"/>
    <xf numFmtId="3" fontId="3" fillId="0" borderId="9" xfId="0" applyNumberFormat="1" applyFont="1" applyBorder="1" applyProtection="1"/>
    <xf numFmtId="164" fontId="3" fillId="0" borderId="8" xfId="1" applyNumberFormat="1" applyFont="1" applyBorder="1" applyProtection="1"/>
    <xf numFmtId="164" fontId="3" fillId="0" borderId="10" xfId="1" applyNumberFormat="1" applyFont="1" applyBorder="1" applyProtection="1"/>
    <xf numFmtId="3" fontId="3" fillId="0" borderId="11" xfId="1" applyNumberFormat="1" applyFont="1" applyBorder="1" applyProtection="1"/>
    <xf numFmtId="164" fontId="5" fillId="0" borderId="10" xfId="1" applyNumberFormat="1" applyFont="1" applyBorder="1" applyProtection="1"/>
    <xf numFmtId="3" fontId="3" fillId="0" borderId="11" xfId="0" applyNumberFormat="1" applyFont="1" applyBorder="1" applyProtection="1"/>
    <xf numFmtId="3" fontId="5" fillId="4" borderId="5" xfId="0" applyNumberFormat="1" applyFont="1" applyFill="1" applyBorder="1" applyProtection="1"/>
    <xf numFmtId="0" fontId="3" fillId="4" borderId="6" xfId="0" applyFont="1" applyFill="1" applyBorder="1" applyProtection="1"/>
    <xf numFmtId="3" fontId="5" fillId="0" borderId="1" xfId="0" applyNumberFormat="1" applyFont="1" applyFill="1" applyBorder="1" applyProtection="1"/>
    <xf numFmtId="3" fontId="5" fillId="0" borderId="3" xfId="0" applyNumberFormat="1" applyFont="1" applyFill="1" applyBorder="1" applyProtection="1"/>
    <xf numFmtId="3" fontId="5" fillId="0" borderId="2" xfId="0" applyNumberFormat="1" applyFont="1" applyFill="1" applyBorder="1" applyProtection="1"/>
    <xf numFmtId="3" fontId="5" fillId="0" borderId="4" xfId="0" applyNumberFormat="1" applyFont="1" applyFill="1" applyBorder="1" applyProtection="1"/>
    <xf numFmtId="3" fontId="5" fillId="0" borderId="14" xfId="0" applyNumberFormat="1" applyFont="1" applyBorder="1" applyProtection="1"/>
    <xf numFmtId="3" fontId="5" fillId="0" borderId="1" xfId="0" applyNumberFormat="1" applyFont="1" applyBorder="1" applyProtection="1"/>
    <xf numFmtId="3" fontId="5" fillId="0" borderId="5" xfId="0" applyNumberFormat="1" applyFont="1" applyBorder="1" applyProtection="1"/>
    <xf numFmtId="3" fontId="5" fillId="0" borderId="19" xfId="0" applyNumberFormat="1" applyFont="1" applyFill="1" applyBorder="1" applyProtection="1">
      <protection locked="0"/>
    </xf>
    <xf numFmtId="3" fontId="5" fillId="0" borderId="5" xfId="0" applyNumberFormat="1" applyFont="1" applyFill="1" applyBorder="1" applyProtection="1"/>
    <xf numFmtId="3" fontId="5" fillId="2" borderId="19" xfId="0" applyNumberFormat="1" applyFont="1" applyFill="1" applyBorder="1" applyProtection="1">
      <protection locked="0"/>
    </xf>
    <xf numFmtId="3" fontId="5" fillId="0" borderId="18" xfId="0" applyNumberFormat="1" applyFont="1" applyBorder="1" applyProtection="1"/>
    <xf numFmtId="3" fontId="5" fillId="0" borderId="3" xfId="0" applyNumberFormat="1" applyFont="1" applyBorder="1" applyProtection="1"/>
    <xf numFmtId="164" fontId="5" fillId="0" borderId="18" xfId="1" applyNumberFormat="1" applyFont="1" applyBorder="1" applyAlignment="1" applyProtection="1">
      <alignment horizontal="right"/>
    </xf>
    <xf numFmtId="3" fontId="5" fillId="0" borderId="18" xfId="0" applyNumberFormat="1" applyFont="1" applyFill="1" applyBorder="1" applyProtection="1"/>
    <xf numFmtId="164" fontId="5" fillId="0" borderId="5" xfId="1" applyNumberFormat="1" applyFont="1" applyBorder="1" applyAlignment="1" applyProtection="1">
      <alignment horizontal="right"/>
    </xf>
    <xf numFmtId="3" fontId="5" fillId="0" borderId="6" xfId="0" applyNumberFormat="1" applyFont="1" applyFill="1" applyBorder="1" applyProtection="1">
      <protection locked="0"/>
    </xf>
    <xf numFmtId="3" fontId="5" fillId="2" borderId="6" xfId="0" applyNumberFormat="1" applyFont="1" applyFill="1" applyBorder="1" applyProtection="1">
      <protection locked="0"/>
    </xf>
    <xf numFmtId="0" fontId="5" fillId="0" borderId="4" xfId="0" applyFont="1" applyFill="1" applyBorder="1" applyProtection="1"/>
    <xf numFmtId="3" fontId="5" fillId="0" borderId="18" xfId="0" applyNumberFormat="1" applyFont="1" applyBorder="1" applyAlignment="1" applyProtection="1">
      <alignment horizontal="left"/>
    </xf>
    <xf numFmtId="3" fontId="5" fillId="0" borderId="18" xfId="0" applyNumberFormat="1" applyFont="1" applyFill="1" applyBorder="1" applyAlignment="1" applyProtection="1">
      <alignment horizontal="left"/>
    </xf>
    <xf numFmtId="3" fontId="5" fillId="0" borderId="2" xfId="0" applyNumberFormat="1" applyFont="1" applyBorder="1" applyProtection="1"/>
    <xf numFmtId="2" fontId="5" fillId="0" borderId="0" xfId="0" applyNumberFormat="1" applyFont="1" applyFill="1" applyBorder="1" applyProtection="1"/>
    <xf numFmtId="0" fontId="3" fillId="0" borderId="6" xfId="0" applyFont="1" applyBorder="1" applyProtection="1"/>
    <xf numFmtId="2" fontId="5" fillId="0" borderId="7" xfId="0" applyNumberFormat="1" applyFont="1" applyFill="1" applyBorder="1" applyProtection="1">
      <protection locked="0"/>
    </xf>
    <xf numFmtId="0" fontId="3" fillId="0" borderId="14" xfId="0" applyFont="1" applyFill="1" applyBorder="1" applyProtection="1"/>
    <xf numFmtId="0" fontId="3" fillId="0" borderId="7" xfId="0" applyFont="1" applyFill="1" applyBorder="1" applyProtection="1"/>
    <xf numFmtId="0" fontId="3" fillId="0" borderId="32" xfId="0" applyFont="1" applyFill="1" applyBorder="1" applyProtection="1"/>
    <xf numFmtId="2" fontId="5" fillId="2" borderId="7" xfId="0" applyNumberFormat="1" applyFont="1" applyFill="1" applyBorder="1" applyProtection="1">
      <protection locked="0"/>
    </xf>
    <xf numFmtId="0" fontId="3" fillId="0" borderId="33" xfId="0" applyFont="1" applyFill="1" applyBorder="1" applyProtection="1"/>
    <xf numFmtId="0" fontId="3" fillId="0" borderId="28" xfId="0" applyFont="1" applyFill="1" applyBorder="1" applyProtection="1"/>
    <xf numFmtId="2" fontId="5" fillId="0" borderId="28" xfId="0" applyNumberFormat="1" applyFont="1" applyFill="1" applyBorder="1" applyProtection="1"/>
    <xf numFmtId="0" fontId="3" fillId="0" borderId="6" xfId="0" applyFont="1" applyFill="1" applyBorder="1" applyProtection="1"/>
    <xf numFmtId="2" fontId="3" fillId="0" borderId="3" xfId="0" applyNumberFormat="1" applyFont="1" applyFill="1" applyBorder="1" applyProtection="1"/>
    <xf numFmtId="0" fontId="3" fillId="0" borderId="19" xfId="0" applyFont="1" applyFill="1" applyBorder="1" applyProtection="1"/>
    <xf numFmtId="0" fontId="3" fillId="0" borderId="34" xfId="0" applyFont="1" applyFill="1" applyBorder="1" applyProtection="1"/>
    <xf numFmtId="0" fontId="3" fillId="0" borderId="11" xfId="0" applyFont="1" applyFill="1" applyBorder="1" applyProtection="1"/>
    <xf numFmtId="3" fontId="3" fillId="0" borderId="7" xfId="0" applyNumberFormat="1" applyFont="1" applyFill="1" applyBorder="1" applyProtection="1"/>
    <xf numFmtId="0" fontId="5" fillId="0" borderId="0" xfId="0" applyFont="1" applyBorder="1" applyProtection="1"/>
    <xf numFmtId="3" fontId="3" fillId="0" borderId="0" xfId="1" applyNumberFormat="1" applyFont="1" applyBorder="1" applyProtection="1"/>
    <xf numFmtId="164" fontId="3" fillId="0" borderId="0" xfId="1" applyNumberFormat="1" applyFont="1" applyBorder="1" applyProtection="1"/>
    <xf numFmtId="164" fontId="5" fillId="0" borderId="0" xfId="1" applyNumberFormat="1" applyFont="1" applyBorder="1" applyProtection="1"/>
    <xf numFmtId="3" fontId="3" fillId="0" borderId="0" xfId="1" applyNumberFormat="1" applyFont="1" applyFill="1" applyBorder="1" applyProtection="1"/>
    <xf numFmtId="3" fontId="3" fillId="0" borderId="0" xfId="0" applyNumberFormat="1" applyFont="1" applyBorder="1" applyProtection="1"/>
    <xf numFmtId="0" fontId="3" fillId="3" borderId="1" xfId="0" applyFont="1" applyFill="1" applyBorder="1" applyAlignment="1" applyProtection="1">
      <alignment vertical="top"/>
    </xf>
    <xf numFmtId="0" fontId="3" fillId="3" borderId="2" xfId="0" applyFont="1" applyFill="1" applyBorder="1" applyAlignment="1" applyProtection="1">
      <alignment vertical="top"/>
    </xf>
    <xf numFmtId="0" fontId="5" fillId="2" borderId="3" xfId="0" applyFont="1" applyFill="1" applyBorder="1" applyAlignment="1" applyProtection="1">
      <alignment vertical="top"/>
      <protection locked="0"/>
    </xf>
    <xf numFmtId="0" fontId="5" fillId="2" borderId="2" xfId="0" applyFont="1" applyFill="1" applyBorder="1" applyAlignment="1" applyProtection="1">
      <alignment vertical="top"/>
      <protection locked="0"/>
    </xf>
    <xf numFmtId="0" fontId="3" fillId="0" borderId="0" xfId="0" applyFont="1" applyAlignment="1" applyProtection="1">
      <alignment vertical="top"/>
    </xf>
    <xf numFmtId="0" fontId="4" fillId="0" borderId="1" xfId="0" applyFont="1" applyFill="1" applyBorder="1" applyProtection="1"/>
    <xf numFmtId="0" fontId="4" fillId="0" borderId="2" xfId="0" applyFont="1" applyFill="1" applyBorder="1" applyProtection="1"/>
    <xf numFmtId="0" fontId="6" fillId="2" borderId="1" xfId="0" applyFont="1" applyFill="1" applyBorder="1" applyProtection="1">
      <protection locked="0"/>
    </xf>
    <xf numFmtId="0" fontId="6" fillId="2" borderId="3" xfId="0" applyFont="1" applyFill="1" applyBorder="1" applyProtection="1">
      <protection locked="0"/>
    </xf>
    <xf numFmtId="0" fontId="4" fillId="3" borderId="1" xfId="0" applyFont="1" applyFill="1" applyBorder="1" applyProtection="1"/>
    <xf numFmtId="0" fontId="4" fillId="3" borderId="2" xfId="0" applyFont="1" applyFill="1" applyBorder="1" applyProtection="1"/>
    <xf numFmtId="0" fontId="6" fillId="3" borderId="1" xfId="0" applyFont="1" applyFill="1" applyBorder="1" applyProtection="1"/>
    <xf numFmtId="0" fontId="6" fillId="3" borderId="3" xfId="0" applyFont="1" applyFill="1" applyBorder="1" applyProtection="1"/>
    <xf numFmtId="0" fontId="4" fillId="4" borderId="1" xfId="0" applyFont="1" applyFill="1" applyBorder="1" applyProtection="1"/>
    <xf numFmtId="0" fontId="6" fillId="4" borderId="3" xfId="0" applyFont="1" applyFill="1" applyBorder="1" applyProtection="1"/>
    <xf numFmtId="0" fontId="6" fillId="9" borderId="3" xfId="0" applyFont="1" applyFill="1" applyBorder="1" applyProtection="1"/>
    <xf numFmtId="0" fontId="4" fillId="9" borderId="1" xfId="0" applyFont="1" applyFill="1" applyBorder="1" applyProtection="1"/>
    <xf numFmtId="0" fontId="4" fillId="9" borderId="0" xfId="0" applyFont="1" applyFill="1" applyProtection="1"/>
    <xf numFmtId="2" fontId="5" fillId="8" borderId="7" xfId="0" applyNumberFormat="1" applyFont="1" applyFill="1" applyBorder="1" applyProtection="1">
      <protection locked="0"/>
    </xf>
    <xf numFmtId="164" fontId="5" fillId="8" borderId="14" xfId="1" applyNumberFormat="1" applyFont="1" applyFill="1" applyBorder="1" applyProtection="1">
      <protection locked="0"/>
    </xf>
    <xf numFmtId="9" fontId="6" fillId="2" borderId="17" xfId="1" applyFont="1" applyFill="1" applyBorder="1" applyProtection="1">
      <protection locked="0"/>
    </xf>
    <xf numFmtId="0" fontId="7" fillId="0" borderId="0" xfId="0" applyFont="1" applyAlignment="1" applyProtection="1">
      <alignment horizontal="right"/>
    </xf>
    <xf numFmtId="2" fontId="5" fillId="2" borderId="26" xfId="0" applyNumberFormat="1" applyFont="1" applyFill="1" applyBorder="1" applyProtection="1">
      <protection locked="0"/>
    </xf>
    <xf numFmtId="0" fontId="4" fillId="4" borderId="1" xfId="0" applyFont="1" applyFill="1" applyBorder="1" applyAlignment="1" applyProtection="1">
      <alignment horizontal="left"/>
    </xf>
    <xf numFmtId="0" fontId="3" fillId="10" borderId="8" xfId="0" applyFont="1" applyFill="1" applyBorder="1" applyProtection="1"/>
    <xf numFmtId="0" fontId="5" fillId="10" borderId="8" xfId="0" applyFont="1" applyFill="1" applyBorder="1" applyProtection="1"/>
    <xf numFmtId="0" fontId="5" fillId="10" borderId="9" xfId="0" applyFont="1" applyFill="1" applyBorder="1" applyProtection="1"/>
    <xf numFmtId="0" fontId="5" fillId="10" borderId="10" xfId="0" applyFont="1" applyFill="1" applyBorder="1" applyProtection="1"/>
    <xf numFmtId="0" fontId="5" fillId="10" borderId="11" xfId="0" applyFont="1" applyFill="1" applyBorder="1" applyProtection="1"/>
    <xf numFmtId="0" fontId="3" fillId="10" borderId="9" xfId="0" applyFont="1" applyFill="1" applyBorder="1" applyProtection="1"/>
    <xf numFmtId="3" fontId="3" fillId="0" borderId="22" xfId="0" applyNumberFormat="1" applyFont="1" applyBorder="1" applyProtection="1"/>
    <xf numFmtId="3" fontId="3" fillId="0" borderId="2" xfId="0" applyNumberFormat="1" applyFont="1" applyBorder="1" applyProtection="1"/>
    <xf numFmtId="49" fontId="3" fillId="9" borderId="4" xfId="0" applyNumberFormat="1" applyFont="1" applyFill="1" applyBorder="1" applyAlignment="1" applyProtection="1">
      <alignment horizontal="left"/>
    </xf>
    <xf numFmtId="0" fontId="3" fillId="9" borderId="4" xfId="0" applyFont="1" applyFill="1" applyBorder="1" applyProtection="1"/>
    <xf numFmtId="0" fontId="3" fillId="9" borderId="4" xfId="0" applyFont="1" applyFill="1" applyBorder="1" applyAlignment="1" applyProtection="1">
      <alignment horizontal="left"/>
    </xf>
    <xf numFmtId="49" fontId="3" fillId="0" borderId="4" xfId="0" quotePrefix="1" applyNumberFormat="1" applyFont="1" applyBorder="1" applyAlignment="1" applyProtection="1">
      <alignment horizontal="left"/>
    </xf>
    <xf numFmtId="0" fontId="5" fillId="0" borderId="1" xfId="0" applyFont="1" applyFill="1" applyBorder="1" applyProtection="1">
      <protection locked="0"/>
    </xf>
    <xf numFmtId="0" fontId="5" fillId="0" borderId="3" xfId="0" applyFont="1" applyFill="1" applyBorder="1" applyProtection="1">
      <protection locked="0"/>
    </xf>
    <xf numFmtId="2" fontId="5" fillId="0" borderId="26" xfId="0" applyNumberFormat="1" applyFont="1" applyFill="1" applyBorder="1" applyProtection="1">
      <protection locked="0"/>
    </xf>
    <xf numFmtId="0" fontId="5" fillId="0" borderId="1" xfId="0" applyFont="1" applyFill="1" applyBorder="1" applyProtection="1"/>
    <xf numFmtId="0" fontId="5" fillId="0" borderId="5" xfId="0" applyFont="1" applyFill="1" applyBorder="1" applyProtection="1"/>
    <xf numFmtId="164" fontId="3" fillId="0" borderId="5" xfId="0" applyNumberFormat="1" applyFont="1" applyFill="1" applyBorder="1" applyProtection="1"/>
    <xf numFmtId="2" fontId="5" fillId="0" borderId="6" xfId="0" applyNumberFormat="1" applyFont="1" applyFill="1" applyBorder="1" applyProtection="1"/>
    <xf numFmtId="164" fontId="3" fillId="0" borderId="20" xfId="0" applyNumberFormat="1" applyFont="1" applyFill="1" applyBorder="1" applyProtection="1"/>
    <xf numFmtId="0" fontId="5" fillId="0" borderId="6" xfId="0" applyFont="1" applyFill="1" applyBorder="1" applyProtection="1"/>
    <xf numFmtId="0" fontId="5" fillId="3" borderId="0" xfId="0" applyFont="1" applyFill="1" applyBorder="1" applyProtection="1"/>
    <xf numFmtId="164" fontId="3" fillId="9" borderId="5" xfId="1" applyNumberFormat="1" applyFont="1" applyFill="1" applyBorder="1" applyProtection="1"/>
    <xf numFmtId="164" fontId="5" fillId="9" borderId="6" xfId="1" applyNumberFormat="1" applyFont="1" applyFill="1" applyBorder="1" applyProtection="1"/>
    <xf numFmtId="164" fontId="5" fillId="3" borderId="6" xfId="1" applyNumberFormat="1" applyFont="1" applyFill="1" applyBorder="1" applyProtection="1"/>
    <xf numFmtId="0" fontId="8" fillId="0" borderId="0" xfId="0" applyFont="1" applyAlignment="1" applyProtection="1">
      <alignment horizontal="right"/>
    </xf>
    <xf numFmtId="0" fontId="5" fillId="2" borderId="2" xfId="0" applyFont="1" applyFill="1" applyBorder="1" applyProtection="1">
      <protection locked="0"/>
    </xf>
    <xf numFmtId="0" fontId="4" fillId="3" borderId="29" xfId="0" applyFont="1" applyFill="1" applyBorder="1" applyProtection="1"/>
    <xf numFmtId="0" fontId="4" fillId="3" borderId="33" xfId="0" applyFont="1" applyFill="1" applyBorder="1" applyProtection="1"/>
    <xf numFmtId="0" fontId="4" fillId="4" borderId="29" xfId="0" applyFont="1" applyFill="1" applyBorder="1" applyProtection="1"/>
    <xf numFmtId="0" fontId="6" fillId="4" borderId="32" xfId="0" applyFont="1" applyFill="1" applyBorder="1" applyProtection="1"/>
    <xf numFmtId="0" fontId="5" fillId="0" borderId="22" xfId="0" applyFont="1" applyFill="1" applyBorder="1" applyProtection="1"/>
    <xf numFmtId="0" fontId="4" fillId="0" borderId="0" xfId="0" applyFont="1" applyBorder="1" applyAlignment="1" applyProtection="1">
      <alignment horizontal="right"/>
    </xf>
    <xf numFmtId="0" fontId="9" fillId="0" borderId="1" xfId="0" applyFont="1" applyBorder="1" applyProtection="1"/>
    <xf numFmtId="0" fontId="4" fillId="3" borderId="1" xfId="0" applyFont="1" applyFill="1" applyBorder="1" applyAlignment="1" applyProtection="1">
      <alignment horizontal="left"/>
    </xf>
    <xf numFmtId="14" fontId="3" fillId="3" borderId="1" xfId="0" applyNumberFormat="1" applyFont="1" applyFill="1" applyBorder="1" applyAlignment="1" applyProtection="1">
      <alignment horizontal="left"/>
    </xf>
    <xf numFmtId="0" fontId="4" fillId="0" borderId="1" xfId="0" applyFont="1" applyBorder="1" applyProtection="1"/>
    <xf numFmtId="0" fontId="3" fillId="2" borderId="1" xfId="0" applyFont="1" applyFill="1" applyBorder="1" applyAlignment="1" applyProtection="1">
      <alignment vertical="top"/>
      <protection locked="0"/>
    </xf>
    <xf numFmtId="3" fontId="3" fillId="3" borderId="6" xfId="0" applyNumberFormat="1" applyFont="1" applyFill="1" applyBorder="1" applyProtection="1"/>
    <xf numFmtId="3" fontId="3" fillId="0" borderId="1" xfId="0" applyNumberFormat="1" applyFont="1" applyBorder="1" applyProtection="1"/>
    <xf numFmtId="0" fontId="3" fillId="0" borderId="4" xfId="0" applyFont="1" applyFill="1" applyBorder="1" applyAlignment="1" applyProtection="1">
      <alignment horizontal="right"/>
    </xf>
    <xf numFmtId="164" fontId="10" fillId="0" borderId="16" xfId="0" applyNumberFormat="1" applyFont="1" applyFill="1" applyBorder="1" applyProtection="1"/>
    <xf numFmtId="2" fontId="3" fillId="0" borderId="7" xfId="0" applyNumberFormat="1" applyFont="1" applyFill="1" applyBorder="1" applyProtection="1"/>
    <xf numFmtId="2" fontId="5" fillId="0" borderId="10" xfId="0" applyNumberFormat="1" applyFont="1" applyFill="1" applyBorder="1" applyProtection="1"/>
    <xf numFmtId="2" fontId="5" fillId="9" borderId="36" xfId="0" applyNumberFormat="1" applyFont="1" applyFill="1" applyBorder="1" applyProtection="1"/>
  </cellXfs>
  <cellStyles count="2">
    <cellStyle name="Prozent" xfId="1" builtinId="5"/>
    <cellStyle name="Standard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DDDDDD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FFCC"/>
      <color rgb="FF0000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4"/>
    <pageSetUpPr fitToPage="1"/>
  </sheetPr>
  <dimension ref="A1:AR321"/>
  <sheetViews>
    <sheetView tabSelected="1" view="pageLayout" topLeftCell="B185" zoomScale="70" zoomScaleNormal="90" zoomScaleSheetLayoutView="115" zoomScalePageLayoutView="70" workbookViewId="0">
      <selection activeCell="AF185" sqref="AF185"/>
    </sheetView>
  </sheetViews>
  <sheetFormatPr baseColWidth="10" defaultColWidth="9.28515625" defaultRowHeight="13.5" x14ac:dyDescent="0.25"/>
  <cols>
    <col min="1" max="1" width="6.7109375" style="1" customWidth="1"/>
    <col min="2" max="2" width="40.7109375" style="1" customWidth="1"/>
    <col min="3" max="3" width="10.7109375" style="1" customWidth="1"/>
    <col min="4" max="4" width="6.7109375" style="1" customWidth="1"/>
    <col min="5" max="5" width="10.7109375" style="1" customWidth="1"/>
    <col min="6" max="6" width="3.7109375" style="1" customWidth="1"/>
    <col min="7" max="7" width="6.7109375" style="1" customWidth="1"/>
    <col min="8" max="8" width="10.7109375" style="1" customWidth="1"/>
    <col min="9" max="9" width="3.7109375" style="1" customWidth="1"/>
    <col min="10" max="10" width="6.7109375" style="1" customWidth="1"/>
    <col min="11" max="11" width="10.7109375" style="1" customWidth="1"/>
    <col min="12" max="12" width="3.42578125" style="1" customWidth="1"/>
    <col min="13" max="13" width="6.7109375" style="1" customWidth="1"/>
    <col min="14" max="14" width="10.7109375" style="1" customWidth="1"/>
    <col min="15" max="15" width="3.42578125" style="1" customWidth="1"/>
    <col min="16" max="16" width="6.7109375" style="1" customWidth="1"/>
    <col min="17" max="17" width="10.7109375" style="1" customWidth="1"/>
    <col min="18" max="18" width="3.42578125" style="1" customWidth="1"/>
    <col min="19" max="19" width="6.7109375" style="1" customWidth="1"/>
    <col min="20" max="20" width="10.7109375" style="1" customWidth="1"/>
    <col min="21" max="21" width="3.42578125" style="1" customWidth="1"/>
    <col min="22" max="22" width="6.7109375" style="1" customWidth="1"/>
    <col min="23" max="23" width="10.7109375" style="1" customWidth="1"/>
    <col min="24" max="24" width="3.42578125" style="1" customWidth="1"/>
    <col min="25" max="25" width="6.7109375" style="1" customWidth="1"/>
    <col min="26" max="26" width="10.7109375" style="1" customWidth="1"/>
    <col min="27" max="27" width="3.7109375" style="1" customWidth="1"/>
    <col min="28" max="28" width="6.7109375" style="1" customWidth="1"/>
    <col min="29" max="29" width="10.7109375" style="1" customWidth="1"/>
    <col min="30" max="30" width="3.7109375" style="1" customWidth="1"/>
    <col min="31" max="31" width="6.7109375" style="1" customWidth="1"/>
    <col min="32" max="32" width="10.7109375" style="1" customWidth="1"/>
    <col min="33" max="33" width="4.140625" style="1" customWidth="1"/>
    <col min="34" max="34" width="6.42578125" style="1" hidden="1" customWidth="1"/>
    <col min="35" max="35" width="10.7109375" style="1" hidden="1" customWidth="1"/>
    <col min="36" max="36" width="4.140625" style="1" hidden="1" customWidth="1"/>
    <col min="37" max="37" width="7.140625" style="1" hidden="1" customWidth="1"/>
    <col min="38" max="38" width="4.7109375" style="1" hidden="1" customWidth="1"/>
    <col min="39" max="16384" width="9.28515625" style="1"/>
  </cols>
  <sheetData>
    <row r="1" spans="1:38" x14ac:dyDescent="0.25">
      <c r="C1" s="13" t="s">
        <v>0</v>
      </c>
    </row>
    <row r="2" spans="1:38" s="13" customFormat="1" x14ac:dyDescent="0.25">
      <c r="A2" s="219" t="s">
        <v>237</v>
      </c>
      <c r="B2" s="220"/>
      <c r="C2" s="221" t="s">
        <v>2</v>
      </c>
      <c r="D2" s="222"/>
      <c r="E2" s="222"/>
      <c r="F2" s="222"/>
      <c r="G2" s="222"/>
      <c r="H2" s="222"/>
      <c r="I2" s="222"/>
      <c r="J2" s="222"/>
      <c r="K2" s="222"/>
      <c r="L2" s="222"/>
      <c r="M2" s="222"/>
      <c r="N2" s="222"/>
      <c r="O2" s="222"/>
      <c r="P2" s="222"/>
      <c r="Q2" s="222"/>
      <c r="R2" s="222"/>
      <c r="S2" s="222"/>
      <c r="T2" s="222"/>
      <c r="U2" s="222"/>
      <c r="V2" s="222"/>
      <c r="W2" s="222"/>
      <c r="X2" s="222"/>
      <c r="Y2" s="222"/>
      <c r="Z2" s="222"/>
      <c r="AA2" s="222"/>
      <c r="AB2" s="222"/>
      <c r="AC2" s="222"/>
      <c r="AD2" s="222"/>
      <c r="AE2" s="222"/>
      <c r="AF2" s="222"/>
      <c r="AG2" s="222"/>
      <c r="AH2" s="222"/>
      <c r="AI2" s="222"/>
      <c r="AJ2" s="222"/>
      <c r="AK2" s="222"/>
      <c r="AL2" s="222"/>
    </row>
    <row r="3" spans="1:38" x14ac:dyDescent="0.25">
      <c r="A3" s="3" t="s">
        <v>5</v>
      </c>
      <c r="B3" s="4"/>
      <c r="C3" s="5" t="s">
        <v>2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</row>
    <row r="4" spans="1:38" s="13" customFormat="1" x14ac:dyDescent="0.25">
      <c r="A4" s="223" t="s">
        <v>4</v>
      </c>
      <c r="B4" s="224"/>
      <c r="C4" s="223" t="s">
        <v>283</v>
      </c>
      <c r="D4" s="226"/>
      <c r="E4" s="226"/>
      <c r="F4" s="226"/>
      <c r="G4" s="226"/>
      <c r="H4" s="223" t="s">
        <v>5</v>
      </c>
      <c r="I4" s="223" t="s">
        <v>284</v>
      </c>
      <c r="J4" s="226"/>
      <c r="L4" s="226"/>
      <c r="N4" s="226"/>
      <c r="O4" s="226"/>
      <c r="P4" s="226"/>
      <c r="Q4" s="226"/>
      <c r="R4" s="226"/>
      <c r="S4" s="226"/>
      <c r="T4" s="226"/>
      <c r="U4" s="226"/>
      <c r="V4" s="226"/>
      <c r="W4" s="226"/>
      <c r="X4" s="226"/>
      <c r="Y4" s="226"/>
      <c r="Z4" s="226"/>
      <c r="AA4" s="226"/>
      <c r="AB4" s="226"/>
      <c r="AC4" s="226"/>
      <c r="AD4" s="226"/>
      <c r="AE4" s="226"/>
      <c r="AF4" s="226"/>
      <c r="AG4" s="226"/>
      <c r="AH4" s="226"/>
      <c r="AI4" s="226"/>
      <c r="AJ4" s="226"/>
      <c r="AK4" s="226"/>
      <c r="AL4" s="226"/>
    </row>
    <row r="5" spans="1:38" s="13" customFormat="1" x14ac:dyDescent="0.25">
      <c r="A5" s="223" t="s">
        <v>6</v>
      </c>
      <c r="B5" s="224"/>
      <c r="C5" s="223" t="s">
        <v>285</v>
      </c>
      <c r="D5" s="226"/>
      <c r="E5" s="226"/>
      <c r="F5" s="226"/>
      <c r="G5" s="226"/>
      <c r="H5" s="226"/>
      <c r="I5" s="226"/>
      <c r="J5" s="226"/>
      <c r="K5" s="226"/>
      <c r="L5" s="226"/>
      <c r="M5" s="226"/>
      <c r="N5" s="226"/>
      <c r="O5" s="226"/>
      <c r="P5" s="226"/>
      <c r="Q5" s="226"/>
      <c r="R5" s="226"/>
      <c r="S5" s="226"/>
      <c r="T5" s="226"/>
      <c r="U5" s="226"/>
      <c r="V5" s="226"/>
      <c r="W5" s="226"/>
      <c r="X5" s="226"/>
      <c r="Y5" s="226"/>
      <c r="Z5" s="226"/>
      <c r="AA5" s="226"/>
      <c r="AB5" s="226"/>
      <c r="AC5" s="226"/>
      <c r="AD5" s="226"/>
      <c r="AE5" s="226"/>
      <c r="AF5" s="226"/>
      <c r="AG5" s="226"/>
      <c r="AH5" s="226"/>
      <c r="AI5" s="226"/>
      <c r="AJ5" s="226"/>
      <c r="AK5" s="226"/>
      <c r="AL5" s="226"/>
    </row>
    <row r="6" spans="1:38" s="13" customFormat="1" x14ac:dyDescent="0.25">
      <c r="A6" s="223" t="s">
        <v>239</v>
      </c>
      <c r="B6" s="224"/>
      <c r="C6" s="272">
        <v>2520</v>
      </c>
      <c r="D6" s="226"/>
      <c r="E6" s="226"/>
      <c r="F6" s="226"/>
      <c r="G6" s="226"/>
      <c r="H6" s="223" t="s">
        <v>240</v>
      </c>
      <c r="I6" s="225" t="s">
        <v>2</v>
      </c>
      <c r="J6" s="226"/>
      <c r="K6" s="226"/>
      <c r="L6" s="226"/>
      <c r="M6" s="226"/>
      <c r="N6" s="226"/>
      <c r="O6" s="226"/>
      <c r="P6" s="226"/>
      <c r="Q6" s="226"/>
      <c r="R6" s="226"/>
      <c r="S6" s="226"/>
      <c r="T6" s="226"/>
      <c r="U6" s="226"/>
      <c r="V6" s="226"/>
      <c r="W6" s="226"/>
      <c r="X6" s="226"/>
      <c r="Y6" s="226"/>
      <c r="Z6" s="226"/>
      <c r="AA6" s="226"/>
      <c r="AB6" s="226"/>
      <c r="AC6" s="226"/>
      <c r="AD6" s="226"/>
      <c r="AE6" s="226"/>
      <c r="AF6" s="226"/>
      <c r="AG6" s="226"/>
      <c r="AH6" s="226"/>
      <c r="AI6" s="226"/>
      <c r="AJ6" s="226"/>
      <c r="AK6" s="226"/>
      <c r="AL6" s="226"/>
    </row>
    <row r="7" spans="1:38" x14ac:dyDescent="0.25">
      <c r="A7" s="7" t="s">
        <v>238</v>
      </c>
      <c r="B7" s="8"/>
      <c r="C7" s="7" t="s">
        <v>256</v>
      </c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/>
      <c r="AJ7" s="10"/>
      <c r="AK7" s="10"/>
      <c r="AL7" s="10"/>
    </row>
    <row r="8" spans="1:38" x14ac:dyDescent="0.25">
      <c r="A8" s="7" t="s">
        <v>7</v>
      </c>
      <c r="B8" s="8"/>
      <c r="C8" s="273">
        <v>44306</v>
      </c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/>
      <c r="AJ8" s="10"/>
      <c r="AK8" s="10"/>
      <c r="AL8" s="10"/>
    </row>
    <row r="9" spans="1:38" x14ac:dyDescent="0.25">
      <c r="A9" s="7" t="s">
        <v>9</v>
      </c>
      <c r="B9" s="8"/>
      <c r="C9" s="7" t="s">
        <v>271</v>
      </c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10"/>
      <c r="AJ9" s="10"/>
      <c r="AK9" s="10"/>
      <c r="AL9" s="10"/>
    </row>
    <row r="10" spans="1:38" x14ac:dyDescent="0.25">
      <c r="A10" s="7" t="s">
        <v>10</v>
      </c>
      <c r="B10" s="8"/>
      <c r="C10" s="11" t="s">
        <v>260</v>
      </c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2"/>
      <c r="AA10" s="12"/>
      <c r="AB10" s="12"/>
      <c r="AC10" s="12"/>
      <c r="AD10" s="12"/>
      <c r="AE10" s="12"/>
      <c r="AF10" s="12"/>
      <c r="AG10" s="12"/>
      <c r="AH10" s="12"/>
      <c r="AI10" s="12"/>
      <c r="AJ10" s="12"/>
      <c r="AK10" s="12"/>
      <c r="AL10" s="12"/>
    </row>
    <row r="11" spans="1:38" ht="8.25" customHeight="1" x14ac:dyDescent="0.25"/>
    <row r="12" spans="1:38" x14ac:dyDescent="0.25">
      <c r="A12" s="13" t="s">
        <v>11</v>
      </c>
      <c r="B12" s="13"/>
    </row>
    <row r="13" spans="1:38" s="20" customFormat="1" x14ac:dyDescent="0.25">
      <c r="A13" s="15" t="s">
        <v>29</v>
      </c>
      <c r="B13" s="15" t="s">
        <v>168</v>
      </c>
      <c r="C13" s="3"/>
      <c r="D13" s="16" t="s">
        <v>169</v>
      </c>
      <c r="E13" s="17"/>
      <c r="F13" s="18"/>
      <c r="G13" s="16" t="s">
        <v>236</v>
      </c>
      <c r="H13" s="17"/>
      <c r="I13" s="18"/>
      <c r="J13" s="16" t="str">
        <f>+$D13</f>
        <v>Gesamtanlage</v>
      </c>
      <c r="K13" s="17"/>
      <c r="L13" s="18"/>
      <c r="M13" s="16" t="str">
        <f>+$D13</f>
        <v>Gesamtanlage</v>
      </c>
      <c r="N13" s="17"/>
      <c r="O13" s="18"/>
      <c r="P13" s="16" t="str">
        <f>+$D13</f>
        <v>Gesamtanlage</v>
      </c>
      <c r="Q13" s="17"/>
      <c r="R13" s="18"/>
      <c r="S13" s="16" t="str">
        <f>+$D13</f>
        <v>Gesamtanlage</v>
      </c>
      <c r="T13" s="17"/>
      <c r="U13" s="18"/>
      <c r="V13" s="16" t="str">
        <f>+$D13</f>
        <v>Gesamtanlage</v>
      </c>
      <c r="W13" s="17"/>
      <c r="X13" s="18"/>
      <c r="Y13" s="16" t="str">
        <f>+$D13</f>
        <v>Gesamtanlage</v>
      </c>
      <c r="Z13" s="17"/>
      <c r="AA13" s="18"/>
      <c r="AB13" s="16" t="str">
        <f>+$D13</f>
        <v>Gesamtanlage</v>
      </c>
      <c r="AC13" s="17"/>
      <c r="AD13" s="19"/>
      <c r="AE13" s="16" t="str">
        <f>+$D13</f>
        <v>Gesamtanlage</v>
      </c>
      <c r="AF13" s="17"/>
      <c r="AG13" s="18"/>
      <c r="AH13" s="16" t="str">
        <f>+$D13</f>
        <v>Gesamtanlage</v>
      </c>
      <c r="AI13" s="17"/>
      <c r="AJ13" s="18"/>
      <c r="AK13" s="16"/>
      <c r="AL13" s="17"/>
    </row>
    <row r="14" spans="1:38" s="20" customFormat="1" x14ac:dyDescent="0.25">
      <c r="A14" s="21" t="s">
        <v>77</v>
      </c>
      <c r="B14" s="15" t="s">
        <v>13</v>
      </c>
      <c r="C14" s="21"/>
      <c r="D14" s="22" t="s">
        <v>14</v>
      </c>
      <c r="E14" s="23"/>
      <c r="F14" s="24"/>
      <c r="G14" s="22"/>
      <c r="H14" s="149"/>
      <c r="I14" s="24"/>
      <c r="J14" s="22" t="s">
        <v>15</v>
      </c>
      <c r="K14" s="23"/>
      <c r="L14" s="24"/>
      <c r="M14" s="22" t="s">
        <v>16</v>
      </c>
      <c r="N14" s="23"/>
      <c r="O14" s="24"/>
      <c r="P14" s="22" t="s">
        <v>17</v>
      </c>
      <c r="Q14" s="23"/>
      <c r="R14" s="24"/>
      <c r="S14" s="22" t="s">
        <v>18</v>
      </c>
      <c r="T14" s="23"/>
      <c r="U14" s="24"/>
      <c r="V14" s="22" t="s">
        <v>213</v>
      </c>
      <c r="W14" s="23"/>
      <c r="X14" s="24"/>
      <c r="Y14" s="22" t="s">
        <v>212</v>
      </c>
      <c r="Z14" s="23"/>
      <c r="AA14" s="24"/>
      <c r="AB14" s="22" t="s">
        <v>19</v>
      </c>
      <c r="AC14" s="23"/>
      <c r="AD14" s="24"/>
      <c r="AE14" s="22" t="s">
        <v>265</v>
      </c>
      <c r="AF14" s="23"/>
      <c r="AG14" s="24"/>
      <c r="AH14" s="22" t="s">
        <v>20</v>
      </c>
      <c r="AI14" s="23"/>
      <c r="AJ14" s="24"/>
      <c r="AK14" s="22"/>
      <c r="AL14" s="23"/>
    </row>
    <row r="15" spans="1:38" s="20" customFormat="1" x14ac:dyDescent="0.25">
      <c r="A15" s="21"/>
      <c r="B15" s="15"/>
      <c r="C15" s="21"/>
      <c r="D15" s="26" t="s">
        <v>102</v>
      </c>
      <c r="E15" s="27"/>
      <c r="F15" s="24"/>
      <c r="G15" s="26" t="s">
        <v>21</v>
      </c>
      <c r="H15" s="27" t="s">
        <v>22</v>
      </c>
      <c r="I15" s="24"/>
      <c r="J15" s="26" t="s">
        <v>21</v>
      </c>
      <c r="K15" s="27" t="s">
        <v>22</v>
      </c>
      <c r="L15" s="24"/>
      <c r="M15" s="26" t="s">
        <v>23</v>
      </c>
      <c r="N15" s="27" t="s">
        <v>24</v>
      </c>
      <c r="O15" s="24"/>
      <c r="P15" s="26" t="s">
        <v>150</v>
      </c>
      <c r="Q15" s="27" t="s">
        <v>215</v>
      </c>
      <c r="R15" s="24"/>
      <c r="S15" s="26" t="s">
        <v>25</v>
      </c>
      <c r="T15" s="27" t="s">
        <v>26</v>
      </c>
      <c r="U15" s="24"/>
      <c r="V15" s="26" t="s">
        <v>25</v>
      </c>
      <c r="W15" s="27" t="s">
        <v>214</v>
      </c>
      <c r="X15" s="24"/>
      <c r="Y15" s="26" t="s">
        <v>25</v>
      </c>
      <c r="Z15" s="27" t="s">
        <v>211</v>
      </c>
      <c r="AA15" s="24"/>
      <c r="AB15" s="26" t="s">
        <v>25</v>
      </c>
      <c r="AC15" s="27" t="s">
        <v>27</v>
      </c>
      <c r="AD15" s="24"/>
      <c r="AE15" s="26" t="s">
        <v>25</v>
      </c>
      <c r="AF15" s="27" t="s">
        <v>210</v>
      </c>
      <c r="AG15" s="24"/>
      <c r="AH15" s="26" t="s">
        <v>25</v>
      </c>
      <c r="AI15" s="27" t="s">
        <v>28</v>
      </c>
      <c r="AJ15" s="24"/>
      <c r="AK15" s="26"/>
      <c r="AL15" s="27"/>
    </row>
    <row r="16" spans="1:38" x14ac:dyDescent="0.25">
      <c r="A16" s="28" t="s">
        <v>12</v>
      </c>
      <c r="B16" s="15" t="s">
        <v>29</v>
      </c>
      <c r="C16" s="29"/>
      <c r="D16" s="30"/>
      <c r="E16" s="31" t="s">
        <v>31</v>
      </c>
      <c r="F16" s="32"/>
      <c r="G16" s="30" t="s">
        <v>30</v>
      </c>
      <c r="H16" s="31" t="s">
        <v>31</v>
      </c>
      <c r="I16" s="32"/>
      <c r="J16" s="30" t="s">
        <v>30</v>
      </c>
      <c r="K16" s="31" t="s">
        <v>31</v>
      </c>
      <c r="L16" s="33"/>
      <c r="M16" s="30" t="s">
        <v>30</v>
      </c>
      <c r="N16" s="31" t="s">
        <v>31</v>
      </c>
      <c r="O16" s="34"/>
      <c r="P16" s="30" t="s">
        <v>30</v>
      </c>
      <c r="Q16" s="31" t="s">
        <v>31</v>
      </c>
      <c r="R16" s="34"/>
      <c r="S16" s="30" t="s">
        <v>30</v>
      </c>
      <c r="T16" s="31" t="s">
        <v>31</v>
      </c>
      <c r="U16" s="35"/>
      <c r="V16" s="30" t="s">
        <v>30</v>
      </c>
      <c r="W16" s="31" t="s">
        <v>31</v>
      </c>
      <c r="X16" s="36"/>
      <c r="Y16" s="30" t="s">
        <v>30</v>
      </c>
      <c r="Z16" s="31" t="s">
        <v>31</v>
      </c>
      <c r="AA16" s="37"/>
      <c r="AB16" s="30" t="s">
        <v>30</v>
      </c>
      <c r="AC16" s="31" t="s">
        <v>31</v>
      </c>
      <c r="AD16" s="37"/>
      <c r="AE16" s="30" t="s">
        <v>30</v>
      </c>
      <c r="AF16" s="31" t="s">
        <v>31</v>
      </c>
      <c r="AG16" s="37"/>
      <c r="AH16" s="30" t="s">
        <v>30</v>
      </c>
      <c r="AI16" s="31" t="s">
        <v>31</v>
      </c>
      <c r="AJ16" s="10"/>
      <c r="AK16" s="30"/>
      <c r="AL16" s="31"/>
    </row>
    <row r="17" spans="1:38" x14ac:dyDescent="0.25">
      <c r="A17" s="246" t="s">
        <v>266</v>
      </c>
      <c r="B17" s="247" t="s">
        <v>32</v>
      </c>
      <c r="C17" s="29"/>
      <c r="D17" s="39"/>
      <c r="E17" s="40"/>
      <c r="F17" s="41"/>
      <c r="G17" s="39"/>
      <c r="H17" s="40"/>
      <c r="I17" s="41"/>
      <c r="J17" s="39"/>
      <c r="K17" s="40"/>
      <c r="L17" s="33"/>
      <c r="M17" s="39"/>
      <c r="N17" s="40"/>
      <c r="O17" s="34"/>
      <c r="P17" s="39"/>
      <c r="Q17" s="40"/>
      <c r="R17" s="34"/>
      <c r="S17" s="39"/>
      <c r="T17" s="40"/>
      <c r="U17" s="35"/>
      <c r="V17" s="39"/>
      <c r="W17" s="40"/>
      <c r="X17" s="36"/>
      <c r="Y17" s="39"/>
      <c r="Z17" s="40"/>
      <c r="AA17" s="37"/>
      <c r="AB17" s="39"/>
      <c r="AC17" s="40"/>
      <c r="AD17" s="37"/>
      <c r="AE17" s="39"/>
      <c r="AF17" s="40"/>
      <c r="AG17" s="37"/>
      <c r="AH17" s="39"/>
      <c r="AI17" s="40"/>
      <c r="AJ17" s="10"/>
      <c r="AK17" s="42"/>
      <c r="AL17" s="43"/>
    </row>
    <row r="18" spans="1:38" x14ac:dyDescent="0.25">
      <c r="A18" s="44" t="s">
        <v>272</v>
      </c>
      <c r="B18" s="38" t="s">
        <v>273</v>
      </c>
      <c r="C18" s="29"/>
      <c r="D18" s="45"/>
      <c r="E18" s="46">
        <v>0</v>
      </c>
      <c r="F18" s="41"/>
      <c r="G18" s="45"/>
      <c r="H18" s="47" t="s">
        <v>276</v>
      </c>
      <c r="I18" s="41"/>
      <c r="J18" s="45"/>
      <c r="K18" s="47" t="s">
        <v>276</v>
      </c>
      <c r="L18" s="33" t="s">
        <v>29</v>
      </c>
      <c r="M18" s="45"/>
      <c r="N18" s="47"/>
      <c r="O18" s="34"/>
      <c r="P18" s="45"/>
      <c r="Q18" s="47"/>
      <c r="R18" s="34"/>
      <c r="S18" s="45"/>
      <c r="T18" s="47"/>
      <c r="U18" s="35"/>
      <c r="V18" s="45"/>
      <c r="W18" s="47"/>
      <c r="X18" s="36"/>
      <c r="Y18" s="45"/>
      <c r="Z18" s="47"/>
      <c r="AA18" s="37"/>
      <c r="AB18" s="45">
        <v>0</v>
      </c>
      <c r="AC18" s="47">
        <f>+$E18*AB18</f>
        <v>0</v>
      </c>
      <c r="AD18" s="37"/>
      <c r="AE18" s="45"/>
      <c r="AF18" s="47"/>
      <c r="AG18" s="37"/>
      <c r="AH18" s="45"/>
      <c r="AI18" s="47"/>
      <c r="AJ18" s="10"/>
      <c r="AK18" s="48"/>
      <c r="AL18" s="49"/>
    </row>
    <row r="19" spans="1:38" x14ac:dyDescent="0.25">
      <c r="A19" s="249" t="s">
        <v>275</v>
      </c>
      <c r="B19" s="38" t="s">
        <v>274</v>
      </c>
      <c r="C19" s="29"/>
      <c r="D19" s="45"/>
      <c r="E19" s="46">
        <v>0</v>
      </c>
      <c r="F19" s="41"/>
      <c r="G19" s="45"/>
      <c r="H19" s="47"/>
      <c r="I19" s="41"/>
      <c r="J19" s="45">
        <v>1</v>
      </c>
      <c r="K19" s="47">
        <f>+$E19*J19</f>
        <v>0</v>
      </c>
      <c r="L19" s="33"/>
      <c r="M19" s="45"/>
      <c r="N19" s="47"/>
      <c r="O19" s="34"/>
      <c r="P19" s="45"/>
      <c r="Q19" s="47"/>
      <c r="R19" s="34"/>
      <c r="S19" s="45">
        <v>0.25</v>
      </c>
      <c r="T19" s="47">
        <f>+$E19*S19</f>
        <v>0</v>
      </c>
      <c r="U19" s="35"/>
      <c r="V19" s="45"/>
      <c r="W19" s="47"/>
      <c r="X19" s="36"/>
      <c r="Y19" s="45"/>
      <c r="Z19" s="47"/>
      <c r="AA19" s="37"/>
      <c r="AB19" s="45">
        <v>0.25</v>
      </c>
      <c r="AC19" s="47">
        <f>+$E19*AB19</f>
        <v>0</v>
      </c>
      <c r="AD19" s="37"/>
      <c r="AE19" s="45"/>
      <c r="AF19" s="47"/>
      <c r="AG19" s="37"/>
      <c r="AH19" s="45"/>
      <c r="AI19" s="47"/>
      <c r="AJ19" s="10"/>
      <c r="AK19" s="48"/>
      <c r="AL19" s="49"/>
    </row>
    <row r="20" spans="1:38" x14ac:dyDescent="0.25">
      <c r="A20" s="248">
        <v>1</v>
      </c>
      <c r="B20" s="247" t="s">
        <v>35</v>
      </c>
      <c r="C20" s="29"/>
      <c r="D20" s="39"/>
      <c r="E20" s="40"/>
      <c r="F20" s="41"/>
      <c r="G20" s="39"/>
      <c r="H20" s="40"/>
      <c r="I20" s="41"/>
      <c r="J20" s="39"/>
      <c r="K20" s="40"/>
      <c r="L20" s="33"/>
      <c r="M20" s="39"/>
      <c r="N20" s="40"/>
      <c r="O20" s="34"/>
      <c r="P20" s="39"/>
      <c r="Q20" s="40"/>
      <c r="R20" s="34"/>
      <c r="S20" s="39"/>
      <c r="T20" s="40"/>
      <c r="U20" s="35"/>
      <c r="V20" s="39"/>
      <c r="W20" s="40"/>
      <c r="X20" s="36"/>
      <c r="Y20" s="39"/>
      <c r="Z20" s="40"/>
      <c r="AA20" s="37"/>
      <c r="AB20" s="39"/>
      <c r="AC20" s="40"/>
      <c r="AD20" s="37"/>
      <c r="AE20" s="39"/>
      <c r="AF20" s="40"/>
      <c r="AG20" s="37"/>
      <c r="AH20" s="39"/>
      <c r="AI20" s="40"/>
      <c r="AJ20" s="10"/>
      <c r="AK20" s="48"/>
      <c r="AL20" s="49"/>
    </row>
    <row r="21" spans="1:38" x14ac:dyDescent="0.25">
      <c r="A21" s="28">
        <v>10</v>
      </c>
      <c r="B21" s="38" t="s">
        <v>36</v>
      </c>
      <c r="C21" s="29"/>
      <c r="D21" s="45"/>
      <c r="E21" s="46">
        <v>26600</v>
      </c>
      <c r="F21" s="41"/>
      <c r="G21" s="45"/>
      <c r="H21" s="47"/>
      <c r="I21" s="41"/>
      <c r="J21" s="45">
        <v>1</v>
      </c>
      <c r="K21" s="47">
        <f>+$E21*J21</f>
        <v>26600</v>
      </c>
      <c r="L21" s="33"/>
      <c r="M21" s="45"/>
      <c r="N21" s="47"/>
      <c r="O21" s="34"/>
      <c r="P21" s="45"/>
      <c r="Q21" s="47"/>
      <c r="R21" s="34"/>
      <c r="S21" s="45"/>
      <c r="T21" s="47"/>
      <c r="U21" s="35"/>
      <c r="V21" s="45"/>
      <c r="W21" s="47"/>
      <c r="X21" s="36"/>
      <c r="Y21" s="45"/>
      <c r="Z21" s="47"/>
      <c r="AA21" s="50"/>
      <c r="AB21" s="45"/>
      <c r="AC21" s="47"/>
      <c r="AD21" s="50"/>
      <c r="AE21" s="45"/>
      <c r="AF21" s="47"/>
      <c r="AG21" s="50"/>
      <c r="AH21" s="45"/>
      <c r="AI21" s="47"/>
      <c r="AJ21" s="10"/>
      <c r="AK21" s="48"/>
      <c r="AL21" s="49"/>
    </row>
    <row r="22" spans="1:38" x14ac:dyDescent="0.25">
      <c r="A22" s="28">
        <v>11</v>
      </c>
      <c r="B22" s="38" t="s">
        <v>37</v>
      </c>
      <c r="C22" s="29"/>
      <c r="D22" s="45"/>
      <c r="E22" s="46">
        <v>0</v>
      </c>
      <c r="F22" s="41"/>
      <c r="G22" s="45"/>
      <c r="H22" s="47"/>
      <c r="I22" s="41"/>
      <c r="J22" s="45">
        <v>1</v>
      </c>
      <c r="K22" s="47">
        <f t="shared" ref="K22" si="0">+$E22*J22</f>
        <v>0</v>
      </c>
      <c r="L22" s="33" t="s">
        <v>38</v>
      </c>
      <c r="M22" s="45">
        <v>0.5</v>
      </c>
      <c r="N22" s="47">
        <f>+$E22*M22</f>
        <v>0</v>
      </c>
      <c r="O22" s="34"/>
      <c r="P22" s="45"/>
      <c r="Q22" s="47"/>
      <c r="R22" s="34"/>
      <c r="S22" s="45"/>
      <c r="T22" s="47"/>
      <c r="U22" s="35"/>
      <c r="V22" s="45"/>
      <c r="W22" s="47"/>
      <c r="X22" s="36"/>
      <c r="Y22" s="45"/>
      <c r="Z22" s="47"/>
      <c r="AA22" s="37"/>
      <c r="AB22" s="45"/>
      <c r="AC22" s="47"/>
      <c r="AD22" s="37"/>
      <c r="AE22" s="45"/>
      <c r="AF22" s="47"/>
      <c r="AG22" s="37"/>
      <c r="AH22" s="45"/>
      <c r="AI22" s="47"/>
      <c r="AJ22" s="10"/>
      <c r="AK22" s="48"/>
      <c r="AL22" s="49"/>
    </row>
    <row r="23" spans="1:38" x14ac:dyDescent="0.25">
      <c r="A23" s="28"/>
      <c r="B23" s="38" t="s">
        <v>218</v>
      </c>
      <c r="C23" s="29"/>
      <c r="D23" s="45"/>
      <c r="E23" s="46">
        <v>0</v>
      </c>
      <c r="F23" s="41"/>
      <c r="G23" s="45"/>
      <c r="H23" s="47"/>
      <c r="I23" s="41"/>
      <c r="J23" s="45"/>
      <c r="K23" s="47" t="s">
        <v>33</v>
      </c>
      <c r="L23" s="33"/>
      <c r="M23" s="45"/>
      <c r="N23" s="47"/>
      <c r="O23" s="34"/>
      <c r="P23" s="45"/>
      <c r="Q23" s="47"/>
      <c r="R23" s="34"/>
      <c r="S23" s="45"/>
      <c r="T23" s="47"/>
      <c r="U23" s="35"/>
      <c r="V23" s="45"/>
      <c r="W23" s="47"/>
      <c r="X23" s="36"/>
      <c r="Y23" s="45"/>
      <c r="Z23" s="47"/>
      <c r="AA23" s="50"/>
      <c r="AB23" s="45"/>
      <c r="AC23" s="47"/>
      <c r="AD23" s="50"/>
      <c r="AE23" s="45"/>
      <c r="AF23" s="47"/>
      <c r="AG23" s="50"/>
      <c r="AH23" s="45"/>
      <c r="AI23" s="47"/>
      <c r="AJ23" s="10"/>
      <c r="AK23" s="48"/>
      <c r="AL23" s="49"/>
    </row>
    <row r="24" spans="1:38" x14ac:dyDescent="0.25">
      <c r="A24" s="28">
        <v>12</v>
      </c>
      <c r="B24" s="38" t="s">
        <v>39</v>
      </c>
      <c r="C24" s="29"/>
      <c r="D24" s="45"/>
      <c r="E24" s="46">
        <v>37400</v>
      </c>
      <c r="F24" s="41"/>
      <c r="G24" s="45"/>
      <c r="H24" s="47"/>
      <c r="I24" s="41"/>
      <c r="J24" s="45">
        <v>1</v>
      </c>
      <c r="K24" s="47">
        <f>+$E24*J24</f>
        <v>37400</v>
      </c>
      <c r="L24" s="33" t="s">
        <v>38</v>
      </c>
      <c r="M24" s="45">
        <v>0.5</v>
      </c>
      <c r="N24" s="47">
        <f>+$E24*M24</f>
        <v>18700</v>
      </c>
      <c r="O24" s="34"/>
      <c r="P24" s="45"/>
      <c r="Q24" s="47"/>
      <c r="R24" s="34"/>
      <c r="S24" s="45"/>
      <c r="T24" s="47"/>
      <c r="U24" s="35"/>
      <c r="V24" s="45"/>
      <c r="W24" s="47"/>
      <c r="X24" s="36"/>
      <c r="Y24" s="45"/>
      <c r="Z24" s="47"/>
      <c r="AA24" s="50"/>
      <c r="AB24" s="45"/>
      <c r="AC24" s="47"/>
      <c r="AD24" s="50"/>
      <c r="AE24" s="45"/>
      <c r="AF24" s="47"/>
      <c r="AG24" s="50"/>
      <c r="AH24" s="45"/>
      <c r="AI24" s="47"/>
      <c r="AJ24" s="10"/>
      <c r="AK24" s="48"/>
      <c r="AL24" s="49"/>
    </row>
    <row r="25" spans="1:38" x14ac:dyDescent="0.25">
      <c r="A25" s="28">
        <v>13</v>
      </c>
      <c r="B25" s="38" t="s">
        <v>40</v>
      </c>
      <c r="C25" s="29"/>
      <c r="D25" s="45"/>
      <c r="E25" s="46">
        <v>0</v>
      </c>
      <c r="F25" s="41"/>
      <c r="G25" s="45"/>
      <c r="H25" s="47"/>
      <c r="I25" s="41"/>
      <c r="J25" s="45">
        <v>1</v>
      </c>
      <c r="K25" s="47">
        <f t="shared" ref="K25:K29" si="1">+$E25*J25</f>
        <v>0</v>
      </c>
      <c r="L25" s="33" t="s">
        <v>38</v>
      </c>
      <c r="M25" s="45">
        <v>0.5</v>
      </c>
      <c r="N25" s="47">
        <f>+$E25*M25</f>
        <v>0</v>
      </c>
      <c r="O25" s="34"/>
      <c r="P25" s="45"/>
      <c r="Q25" s="47"/>
      <c r="R25" s="34"/>
      <c r="S25" s="45"/>
      <c r="T25" s="47"/>
      <c r="U25" s="35"/>
      <c r="V25" s="45"/>
      <c r="W25" s="47"/>
      <c r="X25" s="36"/>
      <c r="Y25" s="45"/>
      <c r="Z25" s="47"/>
      <c r="AA25" s="37"/>
      <c r="AB25" s="45"/>
      <c r="AC25" s="47"/>
      <c r="AD25" s="37"/>
      <c r="AE25" s="45"/>
      <c r="AF25" s="47"/>
      <c r="AG25" s="37"/>
      <c r="AH25" s="45"/>
      <c r="AI25" s="47"/>
      <c r="AJ25" s="10"/>
      <c r="AK25" s="48"/>
      <c r="AL25" s="49"/>
    </row>
    <row r="26" spans="1:38" x14ac:dyDescent="0.25">
      <c r="A26" s="28">
        <v>14</v>
      </c>
      <c r="B26" s="38" t="s">
        <v>198</v>
      </c>
      <c r="C26" s="29"/>
      <c r="D26" s="45"/>
      <c r="E26" s="46">
        <v>0</v>
      </c>
      <c r="F26" s="41"/>
      <c r="G26" s="45"/>
      <c r="H26" s="47"/>
      <c r="I26" s="41"/>
      <c r="J26" s="45">
        <v>1</v>
      </c>
      <c r="K26" s="47">
        <f t="shared" si="1"/>
        <v>0</v>
      </c>
      <c r="L26" s="33" t="s">
        <v>38</v>
      </c>
      <c r="M26" s="45">
        <v>0.5</v>
      </c>
      <c r="N26" s="47">
        <f>+$E26*M26</f>
        <v>0</v>
      </c>
      <c r="O26" s="34"/>
      <c r="P26" s="45"/>
      <c r="Q26" s="47"/>
      <c r="R26" s="34"/>
      <c r="S26" s="45">
        <v>0.25</v>
      </c>
      <c r="T26" s="47">
        <f>+$E26*S26</f>
        <v>0</v>
      </c>
      <c r="U26" s="35"/>
      <c r="V26" s="45"/>
      <c r="W26" s="47"/>
      <c r="X26" s="36"/>
      <c r="Y26" s="45"/>
      <c r="Z26" s="47"/>
      <c r="AA26" s="37"/>
      <c r="AB26" s="45">
        <v>0.25</v>
      </c>
      <c r="AC26" s="47">
        <f>+$E26*AB26</f>
        <v>0</v>
      </c>
      <c r="AD26" s="37"/>
      <c r="AE26" s="45"/>
      <c r="AF26" s="47"/>
      <c r="AG26" s="37"/>
      <c r="AH26" s="45"/>
      <c r="AI26" s="47"/>
      <c r="AJ26" s="10"/>
      <c r="AK26" s="48"/>
      <c r="AL26" s="49"/>
    </row>
    <row r="27" spans="1:38" x14ac:dyDescent="0.25">
      <c r="A27" s="28">
        <v>15</v>
      </c>
      <c r="B27" s="38" t="s">
        <v>199</v>
      </c>
      <c r="C27" s="29"/>
      <c r="D27" s="45"/>
      <c r="E27" s="46">
        <v>0</v>
      </c>
      <c r="F27" s="41"/>
      <c r="G27" s="45"/>
      <c r="H27" s="47"/>
      <c r="I27" s="41"/>
      <c r="J27" s="45">
        <v>0.5</v>
      </c>
      <c r="K27" s="47">
        <f t="shared" si="1"/>
        <v>0</v>
      </c>
      <c r="L27" s="33" t="s">
        <v>34</v>
      </c>
      <c r="M27" s="45"/>
      <c r="N27" s="47"/>
      <c r="O27" s="34"/>
      <c r="P27" s="45"/>
      <c r="Q27" s="47"/>
      <c r="R27" s="34"/>
      <c r="S27" s="45">
        <v>0.25</v>
      </c>
      <c r="T27" s="47">
        <f>+$E27*S27</f>
        <v>0</v>
      </c>
      <c r="U27" s="35"/>
      <c r="V27" s="45"/>
      <c r="W27" s="47"/>
      <c r="X27" s="36"/>
      <c r="Y27" s="45"/>
      <c r="Z27" s="47"/>
      <c r="AA27" s="37"/>
      <c r="AB27" s="45">
        <v>0.25</v>
      </c>
      <c r="AC27" s="47">
        <f>+$E27*AB27</f>
        <v>0</v>
      </c>
      <c r="AD27" s="37"/>
      <c r="AE27" s="45"/>
      <c r="AF27" s="47"/>
      <c r="AG27" s="37"/>
      <c r="AH27" s="45"/>
      <c r="AI27" s="47"/>
      <c r="AJ27" s="10"/>
      <c r="AK27" s="48"/>
      <c r="AL27" s="49"/>
    </row>
    <row r="28" spans="1:38" x14ac:dyDescent="0.25">
      <c r="A28" s="28">
        <v>16</v>
      </c>
      <c r="B28" s="38" t="s">
        <v>200</v>
      </c>
      <c r="C28" s="29"/>
      <c r="D28" s="45"/>
      <c r="E28" s="46">
        <v>0</v>
      </c>
      <c r="F28" s="41"/>
      <c r="G28" s="45"/>
      <c r="H28" s="47"/>
      <c r="I28" s="41"/>
      <c r="J28" s="45">
        <v>0.25</v>
      </c>
      <c r="K28" s="47">
        <f t="shared" si="1"/>
        <v>0</v>
      </c>
      <c r="L28" s="33" t="s">
        <v>41</v>
      </c>
      <c r="M28" s="45">
        <v>0</v>
      </c>
      <c r="N28" s="47">
        <f>+$E28*M28</f>
        <v>0</v>
      </c>
      <c r="O28" s="34"/>
      <c r="P28" s="45">
        <v>1</v>
      </c>
      <c r="Q28" s="47">
        <f>+$E28*P28</f>
        <v>0</v>
      </c>
      <c r="R28" s="34"/>
      <c r="S28" s="45"/>
      <c r="T28" s="47"/>
      <c r="U28" s="35"/>
      <c r="V28" s="45"/>
      <c r="W28" s="47"/>
      <c r="X28" s="36"/>
      <c r="Y28" s="45"/>
      <c r="Z28" s="47"/>
      <c r="AA28" s="37"/>
      <c r="AB28" s="45"/>
      <c r="AC28" s="47"/>
      <c r="AD28" s="37"/>
      <c r="AE28" s="45"/>
      <c r="AF28" s="47"/>
      <c r="AG28" s="37"/>
      <c r="AH28" s="45"/>
      <c r="AI28" s="47"/>
      <c r="AJ28" s="10"/>
      <c r="AK28" s="48"/>
      <c r="AL28" s="49"/>
    </row>
    <row r="29" spans="1:38" x14ac:dyDescent="0.25">
      <c r="A29" s="28">
        <v>17</v>
      </c>
      <c r="B29" s="38" t="s">
        <v>42</v>
      </c>
      <c r="C29" s="29"/>
      <c r="D29" s="42"/>
      <c r="E29" s="46">
        <v>0</v>
      </c>
      <c r="F29" s="41"/>
      <c r="G29" s="45"/>
      <c r="H29" s="47"/>
      <c r="I29" s="41"/>
      <c r="J29" s="45">
        <v>0.5</v>
      </c>
      <c r="K29" s="47">
        <f t="shared" si="1"/>
        <v>0</v>
      </c>
      <c r="L29" s="33" t="s">
        <v>38</v>
      </c>
      <c r="M29" s="45">
        <v>1</v>
      </c>
      <c r="N29" s="47">
        <f>+$E29*M29</f>
        <v>0</v>
      </c>
      <c r="O29" s="34"/>
      <c r="P29" s="45"/>
      <c r="Q29" s="47"/>
      <c r="R29" s="34"/>
      <c r="S29" s="45"/>
      <c r="T29" s="47"/>
      <c r="U29" s="35"/>
      <c r="V29" s="45"/>
      <c r="W29" s="47"/>
      <c r="X29" s="36"/>
      <c r="Y29" s="45"/>
      <c r="Z29" s="47"/>
      <c r="AA29" s="50"/>
      <c r="AB29" s="45"/>
      <c r="AC29" s="47"/>
      <c r="AD29" s="50"/>
      <c r="AE29" s="45"/>
      <c r="AF29" s="47"/>
      <c r="AG29" s="50"/>
      <c r="AH29" s="45"/>
      <c r="AI29" s="47"/>
      <c r="AJ29" s="10"/>
      <c r="AK29" s="48"/>
      <c r="AL29" s="49"/>
    </row>
    <row r="30" spans="1:38" x14ac:dyDescent="0.25">
      <c r="A30" s="248">
        <v>2</v>
      </c>
      <c r="B30" s="247" t="s">
        <v>43</v>
      </c>
      <c r="C30" s="29"/>
      <c r="D30" s="39"/>
      <c r="E30" s="40"/>
      <c r="F30" s="41"/>
      <c r="G30" s="39"/>
      <c r="H30" s="40"/>
      <c r="I30" s="41"/>
      <c r="J30" s="39"/>
      <c r="K30" s="40"/>
      <c r="L30" s="33"/>
      <c r="M30" s="39"/>
      <c r="N30" s="40"/>
      <c r="O30" s="34"/>
      <c r="P30" s="39"/>
      <c r="Q30" s="40"/>
      <c r="R30" s="34"/>
      <c r="S30" s="39"/>
      <c r="T30" s="40"/>
      <c r="U30" s="35"/>
      <c r="V30" s="39"/>
      <c r="W30" s="40"/>
      <c r="X30" s="36"/>
      <c r="Y30" s="39"/>
      <c r="Z30" s="40"/>
      <c r="AA30" s="50"/>
      <c r="AB30" s="39"/>
      <c r="AC30" s="40"/>
      <c r="AD30" s="50"/>
      <c r="AE30" s="39"/>
      <c r="AF30" s="40"/>
      <c r="AG30" s="50"/>
      <c r="AH30" s="39"/>
      <c r="AI30" s="40"/>
      <c r="AJ30" s="10"/>
      <c r="AK30" s="48"/>
      <c r="AL30" s="49"/>
    </row>
    <row r="31" spans="1:38" x14ac:dyDescent="0.25">
      <c r="A31" s="28">
        <v>20</v>
      </c>
      <c r="B31" s="38" t="s">
        <v>44</v>
      </c>
      <c r="C31" s="29"/>
      <c r="D31" s="45"/>
      <c r="E31" s="46">
        <v>0</v>
      </c>
      <c r="F31" s="41"/>
      <c r="G31" s="45"/>
      <c r="H31" s="47"/>
      <c r="I31" s="41"/>
      <c r="J31" s="45">
        <v>1</v>
      </c>
      <c r="K31" s="47">
        <f t="shared" ref="K31:K45" si="2">+$E31*J31</f>
        <v>0</v>
      </c>
      <c r="L31" s="33" t="s">
        <v>38</v>
      </c>
      <c r="M31" s="45">
        <v>0.5</v>
      </c>
      <c r="N31" s="47">
        <f>+$E31*M31</f>
        <v>0</v>
      </c>
      <c r="O31" s="34"/>
      <c r="P31" s="45"/>
      <c r="Q31" s="47"/>
      <c r="R31" s="34"/>
      <c r="S31" s="45"/>
      <c r="T31" s="47"/>
      <c r="U31" s="35"/>
      <c r="V31" s="45"/>
      <c r="W31" s="47"/>
      <c r="X31" s="36"/>
      <c r="Y31" s="45"/>
      <c r="Z31" s="47"/>
      <c r="AA31" s="50"/>
      <c r="AB31" s="45"/>
      <c r="AC31" s="47"/>
      <c r="AD31" s="50"/>
      <c r="AE31" s="45"/>
      <c r="AF31" s="47"/>
      <c r="AG31" s="50"/>
      <c r="AH31" s="45"/>
      <c r="AI31" s="47"/>
      <c r="AJ31" s="10"/>
      <c r="AK31" s="48"/>
      <c r="AL31" s="49"/>
    </row>
    <row r="32" spans="1:38" x14ac:dyDescent="0.25">
      <c r="A32" s="28">
        <v>21</v>
      </c>
      <c r="B32" s="38" t="s">
        <v>45</v>
      </c>
      <c r="C32" s="29"/>
      <c r="D32" s="45"/>
      <c r="E32" s="46">
        <v>0</v>
      </c>
      <c r="F32" s="41"/>
      <c r="G32" s="45"/>
      <c r="H32" s="47"/>
      <c r="I32" s="41"/>
      <c r="J32" s="45">
        <v>0.5</v>
      </c>
      <c r="K32" s="47">
        <f t="shared" si="2"/>
        <v>0</v>
      </c>
      <c r="L32" s="33" t="s">
        <v>38</v>
      </c>
      <c r="M32" s="45">
        <v>1</v>
      </c>
      <c r="N32" s="47">
        <f>+$E32*M32</f>
        <v>0</v>
      </c>
      <c r="O32" s="34"/>
      <c r="P32" s="45"/>
      <c r="Q32" s="47"/>
      <c r="R32" s="34"/>
      <c r="S32" s="45"/>
      <c r="T32" s="47"/>
      <c r="U32" s="35"/>
      <c r="V32" s="45"/>
      <c r="W32" s="47"/>
      <c r="X32" s="36"/>
      <c r="Y32" s="45"/>
      <c r="Z32" s="47"/>
      <c r="AA32" s="50"/>
      <c r="AB32" s="45"/>
      <c r="AC32" s="47"/>
      <c r="AD32" s="50"/>
      <c r="AE32" s="45"/>
      <c r="AF32" s="47"/>
      <c r="AG32" s="50"/>
      <c r="AH32" s="45"/>
      <c r="AI32" s="47"/>
      <c r="AJ32" s="10"/>
      <c r="AK32" s="48"/>
      <c r="AL32" s="49"/>
    </row>
    <row r="33" spans="1:38" x14ac:dyDescent="0.25">
      <c r="A33" s="28"/>
      <c r="B33" s="38" t="s">
        <v>46</v>
      </c>
      <c r="C33" s="29"/>
      <c r="D33" s="45"/>
      <c r="E33" s="46">
        <v>0</v>
      </c>
      <c r="F33" s="41"/>
      <c r="G33" s="45"/>
      <c r="H33" s="47"/>
      <c r="I33" s="41"/>
      <c r="J33" s="45">
        <v>0.5</v>
      </c>
      <c r="K33" s="47">
        <f t="shared" si="2"/>
        <v>0</v>
      </c>
      <c r="L33" s="33" t="s">
        <v>38</v>
      </c>
      <c r="M33" s="45">
        <v>1</v>
      </c>
      <c r="N33" s="47">
        <f>+$E33*M33</f>
        <v>0</v>
      </c>
      <c r="O33" s="34"/>
      <c r="P33" s="45"/>
      <c r="Q33" s="47"/>
      <c r="R33" s="34"/>
      <c r="S33" s="45"/>
      <c r="T33" s="47"/>
      <c r="U33" s="35"/>
      <c r="V33" s="45"/>
      <c r="W33" s="47"/>
      <c r="X33" s="36"/>
      <c r="Y33" s="45"/>
      <c r="Z33" s="47"/>
      <c r="AA33" s="50"/>
      <c r="AB33" s="45"/>
      <c r="AC33" s="47"/>
      <c r="AD33" s="50"/>
      <c r="AE33" s="45"/>
      <c r="AF33" s="47"/>
      <c r="AG33" s="50"/>
      <c r="AH33" s="45"/>
      <c r="AI33" s="47"/>
      <c r="AJ33" s="10"/>
      <c r="AK33" s="48"/>
      <c r="AL33" s="49"/>
    </row>
    <row r="34" spans="1:38" x14ac:dyDescent="0.25">
      <c r="A34" s="28">
        <v>22</v>
      </c>
      <c r="B34" s="38" t="s">
        <v>47</v>
      </c>
      <c r="C34" s="29"/>
      <c r="D34" s="45"/>
      <c r="E34" s="46">
        <v>731400</v>
      </c>
      <c r="F34" s="41"/>
      <c r="G34" s="45"/>
      <c r="H34" s="47"/>
      <c r="I34" s="41"/>
      <c r="J34" s="45">
        <v>1</v>
      </c>
      <c r="K34" s="47">
        <f t="shared" si="2"/>
        <v>731400</v>
      </c>
      <c r="L34" s="33"/>
      <c r="M34" s="45"/>
      <c r="N34" s="47"/>
      <c r="O34" s="34"/>
      <c r="P34" s="45"/>
      <c r="Q34" s="47"/>
      <c r="R34" s="34"/>
      <c r="S34" s="45"/>
      <c r="T34" s="47"/>
      <c r="U34" s="35"/>
      <c r="V34" s="45"/>
      <c r="W34" s="47"/>
      <c r="X34" s="36"/>
      <c r="Y34" s="45"/>
      <c r="Z34" s="47"/>
      <c r="AA34" s="50"/>
      <c r="AB34" s="45"/>
      <c r="AC34" s="47"/>
      <c r="AD34" s="50"/>
      <c r="AE34" s="45"/>
      <c r="AF34" s="47"/>
      <c r="AG34" s="50"/>
      <c r="AH34" s="45"/>
      <c r="AI34" s="47"/>
      <c r="AJ34" s="10"/>
      <c r="AK34" s="48"/>
      <c r="AL34" s="49"/>
    </row>
    <row r="35" spans="1:38" x14ac:dyDescent="0.25">
      <c r="A35" s="28"/>
      <c r="B35" s="38" t="s">
        <v>232</v>
      </c>
      <c r="C35" s="29"/>
      <c r="D35" s="45"/>
      <c r="E35" s="46">
        <v>0</v>
      </c>
      <c r="F35" s="41"/>
      <c r="G35" s="45"/>
      <c r="H35" s="47"/>
      <c r="I35" s="41"/>
      <c r="J35" s="45">
        <v>1</v>
      </c>
      <c r="K35" s="47">
        <f t="shared" si="2"/>
        <v>0</v>
      </c>
      <c r="L35" s="33"/>
      <c r="M35" s="45"/>
      <c r="N35" s="47"/>
      <c r="O35" s="34"/>
      <c r="P35" s="45">
        <v>0.25</v>
      </c>
      <c r="Q35" s="47">
        <f>+$E35*P35</f>
        <v>0</v>
      </c>
      <c r="R35" s="34"/>
      <c r="S35" s="45"/>
      <c r="T35" s="47"/>
      <c r="U35" s="35"/>
      <c r="V35" s="45"/>
      <c r="W35" s="47"/>
      <c r="X35" s="36"/>
      <c r="Y35" s="45"/>
      <c r="Z35" s="47"/>
      <c r="AA35" s="50"/>
      <c r="AB35" s="45"/>
      <c r="AC35" s="47"/>
      <c r="AD35" s="50"/>
      <c r="AE35" s="45"/>
      <c r="AF35" s="47"/>
      <c r="AG35" s="50"/>
      <c r="AH35" s="45"/>
      <c r="AI35" s="47"/>
      <c r="AJ35" s="10"/>
      <c r="AK35" s="48"/>
      <c r="AL35" s="49"/>
    </row>
    <row r="36" spans="1:38" x14ac:dyDescent="0.25">
      <c r="A36" s="28">
        <v>23</v>
      </c>
      <c r="B36" s="38" t="s">
        <v>48</v>
      </c>
      <c r="C36" s="29"/>
      <c r="D36" s="45"/>
      <c r="E36" s="46">
        <v>512500</v>
      </c>
      <c r="F36" s="41"/>
      <c r="G36" s="45"/>
      <c r="H36" s="47"/>
      <c r="I36" s="41"/>
      <c r="J36" s="45">
        <v>0.5</v>
      </c>
      <c r="K36" s="47">
        <f t="shared" si="2"/>
        <v>256250</v>
      </c>
      <c r="L36" s="33" t="s">
        <v>34</v>
      </c>
      <c r="M36" s="45"/>
      <c r="N36" s="47"/>
      <c r="O36" s="34"/>
      <c r="P36" s="45"/>
      <c r="Q36" s="47"/>
      <c r="R36" s="34"/>
      <c r="S36" s="45">
        <v>1</v>
      </c>
      <c r="T36" s="47">
        <f>+$E36*S36</f>
        <v>512500</v>
      </c>
      <c r="U36" s="35"/>
      <c r="V36" s="45"/>
      <c r="W36" s="47"/>
      <c r="X36" s="36"/>
      <c r="Y36" s="45"/>
      <c r="Z36" s="47"/>
      <c r="AA36" s="50"/>
      <c r="AB36" s="45"/>
      <c r="AC36" s="47"/>
      <c r="AD36" s="50"/>
      <c r="AE36" s="45"/>
      <c r="AF36" s="47"/>
      <c r="AG36" s="50"/>
      <c r="AH36" s="45">
        <v>0</v>
      </c>
      <c r="AI36" s="47">
        <f>+$E36*AH36</f>
        <v>0</v>
      </c>
      <c r="AJ36" s="10"/>
      <c r="AK36" s="48"/>
      <c r="AL36" s="49"/>
    </row>
    <row r="37" spans="1:38" x14ac:dyDescent="0.25">
      <c r="A37" s="28">
        <v>233</v>
      </c>
      <c r="B37" s="38" t="s">
        <v>267</v>
      </c>
      <c r="C37" s="29"/>
      <c r="D37" s="45"/>
      <c r="E37" s="46">
        <v>26000</v>
      </c>
      <c r="F37" s="41"/>
      <c r="G37" s="45"/>
      <c r="H37" s="47"/>
      <c r="I37" s="41"/>
      <c r="J37" s="45">
        <v>0.5</v>
      </c>
      <c r="K37" s="47">
        <f t="shared" si="2"/>
        <v>13000</v>
      </c>
      <c r="L37" s="33" t="s">
        <v>282</v>
      </c>
      <c r="M37" s="45"/>
      <c r="N37" s="47"/>
      <c r="O37" s="34"/>
      <c r="P37" s="45"/>
      <c r="Q37" s="47"/>
      <c r="R37" s="34"/>
      <c r="S37" s="45">
        <v>0.5</v>
      </c>
      <c r="T37" s="47">
        <f t="shared" ref="T37" si="3">+$E37*S37</f>
        <v>13000</v>
      </c>
      <c r="U37" s="35"/>
      <c r="V37" s="45"/>
      <c r="W37" s="47"/>
      <c r="X37" s="36"/>
      <c r="Y37" s="45"/>
      <c r="Z37" s="47"/>
      <c r="AA37" s="50"/>
      <c r="AB37" s="45"/>
      <c r="AC37" s="47"/>
      <c r="AD37" s="50"/>
      <c r="AE37" s="45"/>
      <c r="AF37" s="47"/>
      <c r="AG37" s="50"/>
      <c r="AH37" s="45"/>
      <c r="AI37" s="47"/>
      <c r="AJ37" s="10"/>
      <c r="AK37" s="48"/>
      <c r="AL37" s="49"/>
    </row>
    <row r="38" spans="1:38" x14ac:dyDescent="0.25">
      <c r="A38" s="28">
        <v>237</v>
      </c>
      <c r="B38" s="38" t="s">
        <v>268</v>
      </c>
      <c r="C38" s="29"/>
      <c r="D38" s="45"/>
      <c r="E38" s="46">
        <v>60000</v>
      </c>
      <c r="F38" s="41"/>
      <c r="G38" s="45"/>
      <c r="H38" s="47"/>
      <c r="I38" s="41"/>
      <c r="J38" s="45">
        <v>0.5</v>
      </c>
      <c r="K38" s="47">
        <f t="shared" si="2"/>
        <v>30000</v>
      </c>
      <c r="L38" s="33" t="s">
        <v>34</v>
      </c>
      <c r="M38" s="45"/>
      <c r="N38" s="47"/>
      <c r="O38" s="34"/>
      <c r="P38" s="45"/>
      <c r="Q38" s="47"/>
      <c r="R38" s="34"/>
      <c r="S38" s="45">
        <v>0.05</v>
      </c>
      <c r="T38" s="47">
        <f>+$E38*S38</f>
        <v>3000</v>
      </c>
      <c r="U38" s="35"/>
      <c r="V38" s="45">
        <v>0.05</v>
      </c>
      <c r="W38" s="47">
        <f>+$E38*V38</f>
        <v>3000</v>
      </c>
      <c r="X38" s="36"/>
      <c r="Y38" s="45">
        <v>0.05</v>
      </c>
      <c r="Z38" s="47">
        <f t="shared" ref="Z38" si="4">+$E38*Y38</f>
        <v>3000</v>
      </c>
      <c r="AA38" s="50"/>
      <c r="AB38" s="45">
        <v>0.05</v>
      </c>
      <c r="AC38" s="47">
        <f t="shared" ref="AC38" si="5">+$E38*AB38</f>
        <v>3000</v>
      </c>
      <c r="AD38" s="50"/>
      <c r="AE38" s="45">
        <v>1</v>
      </c>
      <c r="AF38" s="47">
        <f t="shared" ref="AF38" si="6">+$E38*AE38</f>
        <v>60000</v>
      </c>
      <c r="AG38" s="50"/>
      <c r="AH38" s="45"/>
      <c r="AI38" s="47"/>
      <c r="AJ38" s="10"/>
      <c r="AK38" s="48"/>
      <c r="AL38" s="49"/>
    </row>
    <row r="39" spans="1:38" x14ac:dyDescent="0.25">
      <c r="A39" s="28">
        <v>24</v>
      </c>
      <c r="B39" s="38" t="s">
        <v>288</v>
      </c>
      <c r="C39" s="29"/>
      <c r="D39" s="45"/>
      <c r="E39" s="46">
        <v>36000</v>
      </c>
      <c r="F39" s="41"/>
      <c r="G39" s="45"/>
      <c r="H39" s="47"/>
      <c r="I39" s="41"/>
      <c r="J39" s="45">
        <v>0.5</v>
      </c>
      <c r="K39" s="47">
        <f t="shared" si="2"/>
        <v>18000</v>
      </c>
      <c r="L39" s="33" t="s">
        <v>34</v>
      </c>
      <c r="M39" s="45"/>
      <c r="N39" s="47"/>
      <c r="O39" s="34"/>
      <c r="P39" s="45"/>
      <c r="Q39" s="47"/>
      <c r="R39" s="34"/>
      <c r="S39" s="45"/>
      <c r="T39" s="47"/>
      <c r="U39" s="35"/>
      <c r="V39" s="45">
        <v>1</v>
      </c>
      <c r="W39" s="47">
        <f>+$E39*V39</f>
        <v>36000</v>
      </c>
      <c r="X39" s="36"/>
      <c r="Y39" s="45"/>
      <c r="Z39" s="47"/>
      <c r="AA39" s="50"/>
      <c r="AB39" s="45"/>
      <c r="AC39" s="47"/>
      <c r="AD39" s="50"/>
      <c r="AE39" s="45"/>
      <c r="AF39" s="47"/>
      <c r="AG39" s="50"/>
      <c r="AH39" s="45">
        <v>0</v>
      </c>
      <c r="AI39" s="47">
        <f>+$E39*AH39</f>
        <v>0</v>
      </c>
      <c r="AJ39" s="10"/>
      <c r="AK39" s="48"/>
      <c r="AL39" s="49"/>
    </row>
    <row r="40" spans="1:38" x14ac:dyDescent="0.25">
      <c r="A40" s="28" t="s">
        <v>29</v>
      </c>
      <c r="B40" s="38" t="s">
        <v>269</v>
      </c>
      <c r="C40" s="29"/>
      <c r="D40" s="45"/>
      <c r="E40" s="46">
        <v>198300</v>
      </c>
      <c r="F40" s="41"/>
      <c r="G40" s="45"/>
      <c r="H40" s="47"/>
      <c r="I40" s="41"/>
      <c r="J40" s="45">
        <v>0.5</v>
      </c>
      <c r="K40" s="47">
        <f t="shared" si="2"/>
        <v>99150</v>
      </c>
      <c r="L40" s="33" t="s">
        <v>34</v>
      </c>
      <c r="M40" s="45"/>
      <c r="N40" s="47"/>
      <c r="O40" s="34"/>
      <c r="P40" s="45"/>
      <c r="Q40" s="47"/>
      <c r="R40" s="34"/>
      <c r="S40" s="45"/>
      <c r="T40" s="47"/>
      <c r="U40" s="35"/>
      <c r="V40" s="45"/>
      <c r="W40" s="47"/>
      <c r="X40" s="36"/>
      <c r="Y40" s="45">
        <v>1</v>
      </c>
      <c r="Z40" s="47">
        <f>+$E40*Y40</f>
        <v>198300</v>
      </c>
      <c r="AA40" s="50"/>
      <c r="AB40" s="45"/>
      <c r="AC40" s="47"/>
      <c r="AD40" s="50"/>
      <c r="AE40" s="45"/>
      <c r="AF40" s="47"/>
      <c r="AG40" s="50"/>
      <c r="AH40" s="45">
        <v>0</v>
      </c>
      <c r="AI40" s="47">
        <f>+$E40*AH40</f>
        <v>0</v>
      </c>
      <c r="AJ40" s="10"/>
      <c r="AK40" s="48"/>
      <c r="AL40" s="49"/>
    </row>
    <row r="41" spans="1:38" x14ac:dyDescent="0.25">
      <c r="A41" s="28">
        <v>25</v>
      </c>
      <c r="B41" s="38" t="s">
        <v>49</v>
      </c>
      <c r="C41" s="29"/>
      <c r="D41" s="45"/>
      <c r="E41" s="46">
        <v>142200</v>
      </c>
      <c r="F41" s="41"/>
      <c r="G41" s="45"/>
      <c r="H41" s="47"/>
      <c r="I41" s="41"/>
      <c r="J41" s="45">
        <v>0.5</v>
      </c>
      <c r="K41" s="47">
        <f t="shared" si="2"/>
        <v>71100</v>
      </c>
      <c r="L41" s="33" t="s">
        <v>34</v>
      </c>
      <c r="M41" s="45"/>
      <c r="N41" s="47"/>
      <c r="O41" s="34"/>
      <c r="P41" s="45"/>
      <c r="Q41" s="47"/>
      <c r="R41" s="34"/>
      <c r="S41" s="45"/>
      <c r="T41" s="47"/>
      <c r="U41" s="35"/>
      <c r="V41" s="45"/>
      <c r="W41" s="47"/>
      <c r="X41" s="36"/>
      <c r="Y41" s="45"/>
      <c r="Z41" s="47"/>
      <c r="AA41" s="50"/>
      <c r="AB41" s="45">
        <v>1</v>
      </c>
      <c r="AC41" s="47">
        <f>+$E41*AB41</f>
        <v>142200</v>
      </c>
      <c r="AD41" s="50"/>
      <c r="AE41" s="45"/>
      <c r="AF41" s="47"/>
      <c r="AG41" s="50"/>
      <c r="AH41" s="45">
        <v>0</v>
      </c>
      <c r="AI41" s="47">
        <f>+$E41*AH41</f>
        <v>0</v>
      </c>
      <c r="AJ41" s="10"/>
      <c r="AK41" s="48"/>
      <c r="AL41" s="49"/>
    </row>
    <row r="42" spans="1:38" x14ac:dyDescent="0.25">
      <c r="A42" s="28">
        <v>258</v>
      </c>
      <c r="B42" s="38" t="s">
        <v>257</v>
      </c>
      <c r="C42" s="29"/>
      <c r="D42" s="45"/>
      <c r="E42" s="46">
        <v>40500</v>
      </c>
      <c r="F42" s="41"/>
      <c r="G42" s="45"/>
      <c r="H42" s="47"/>
      <c r="I42" s="41"/>
      <c r="J42" s="45">
        <v>1</v>
      </c>
      <c r="K42" s="47">
        <f t="shared" ref="K42" si="7">+$E42*J42</f>
        <v>40500</v>
      </c>
      <c r="L42" s="33"/>
      <c r="M42" s="45"/>
      <c r="N42" s="47"/>
      <c r="O42" s="34"/>
      <c r="P42" s="45"/>
      <c r="Q42" s="47"/>
      <c r="R42" s="34"/>
      <c r="S42" s="45"/>
      <c r="T42" s="47"/>
      <c r="U42" s="35"/>
      <c r="V42" s="45"/>
      <c r="W42" s="47"/>
      <c r="X42" s="36"/>
      <c r="Y42" s="45"/>
      <c r="Z42" s="47"/>
      <c r="AA42" s="50"/>
      <c r="AB42" s="45"/>
      <c r="AC42" s="47"/>
      <c r="AD42" s="50"/>
      <c r="AE42" s="45"/>
      <c r="AF42" s="47"/>
      <c r="AG42" s="50"/>
      <c r="AH42" s="45">
        <v>0</v>
      </c>
      <c r="AI42" s="47">
        <f>+$E42*AH42</f>
        <v>0</v>
      </c>
      <c r="AJ42" s="10"/>
      <c r="AK42" s="48"/>
      <c r="AL42" s="49"/>
    </row>
    <row r="43" spans="1:38" x14ac:dyDescent="0.25">
      <c r="A43" s="28">
        <v>26</v>
      </c>
      <c r="B43" s="38" t="s">
        <v>50</v>
      </c>
      <c r="C43" s="29"/>
      <c r="D43" s="45"/>
      <c r="E43" s="46">
        <v>0</v>
      </c>
      <c r="F43" s="41"/>
      <c r="G43" s="45"/>
      <c r="H43" s="47"/>
      <c r="I43" s="41"/>
      <c r="J43" s="45">
        <v>1</v>
      </c>
      <c r="K43" s="47">
        <f t="shared" si="2"/>
        <v>0</v>
      </c>
      <c r="L43" s="33"/>
      <c r="M43" s="45"/>
      <c r="N43" s="47"/>
      <c r="O43" s="34"/>
      <c r="P43" s="45"/>
      <c r="Q43" s="47"/>
      <c r="R43" s="34"/>
      <c r="S43" s="45">
        <v>0.25</v>
      </c>
      <c r="T43" s="47">
        <f>+$E43*S43</f>
        <v>0</v>
      </c>
      <c r="U43" s="35"/>
      <c r="V43" s="45"/>
      <c r="W43" s="47"/>
      <c r="X43" s="36"/>
      <c r="Y43" s="45"/>
      <c r="Z43" s="47"/>
      <c r="AA43" s="50"/>
      <c r="AB43" s="45"/>
      <c r="AC43" s="47"/>
      <c r="AD43" s="50"/>
      <c r="AE43" s="45"/>
      <c r="AF43" s="47"/>
      <c r="AG43" s="50"/>
      <c r="AH43" s="45"/>
      <c r="AI43" s="47"/>
      <c r="AJ43" s="10"/>
      <c r="AK43" s="48"/>
      <c r="AL43" s="49"/>
    </row>
    <row r="44" spans="1:38" x14ac:dyDescent="0.25">
      <c r="A44" s="28">
        <v>27</v>
      </c>
      <c r="B44" s="38" t="s">
        <v>51</v>
      </c>
      <c r="C44" s="29"/>
      <c r="D44" s="45"/>
      <c r="E44" s="46">
        <v>465000</v>
      </c>
      <c r="F44" s="41"/>
      <c r="G44" s="45"/>
      <c r="H44" s="47"/>
      <c r="I44" s="41"/>
      <c r="J44" s="45">
        <v>1</v>
      </c>
      <c r="K44" s="47">
        <f t="shared" si="2"/>
        <v>465000</v>
      </c>
      <c r="L44" s="33"/>
      <c r="M44" s="45"/>
      <c r="N44" s="47"/>
      <c r="O44" s="34"/>
      <c r="P44" s="45"/>
      <c r="Q44" s="47"/>
      <c r="R44" s="34"/>
      <c r="S44" s="45"/>
      <c r="T44" s="47"/>
      <c r="U44" s="35"/>
      <c r="V44" s="45"/>
      <c r="W44" s="47"/>
      <c r="X44" s="36"/>
      <c r="Y44" s="45"/>
      <c r="Z44" s="47"/>
      <c r="AA44" s="50"/>
      <c r="AB44" s="45"/>
      <c r="AC44" s="47"/>
      <c r="AD44" s="50"/>
      <c r="AE44" s="45"/>
      <c r="AF44" s="47"/>
      <c r="AG44" s="50"/>
      <c r="AH44" s="45"/>
      <c r="AI44" s="47"/>
      <c r="AJ44" s="10"/>
      <c r="AK44" s="48"/>
      <c r="AL44" s="49"/>
    </row>
    <row r="45" spans="1:38" x14ac:dyDescent="0.25">
      <c r="A45" s="28">
        <v>28</v>
      </c>
      <c r="B45" s="38" t="s">
        <v>52</v>
      </c>
      <c r="C45" s="29"/>
      <c r="D45" s="45"/>
      <c r="E45" s="46">
        <v>97400</v>
      </c>
      <c r="F45" s="41"/>
      <c r="G45" s="45"/>
      <c r="H45" s="47"/>
      <c r="I45" s="41"/>
      <c r="J45" s="45">
        <v>1</v>
      </c>
      <c r="K45" s="47">
        <f t="shared" si="2"/>
        <v>97400</v>
      </c>
      <c r="L45" s="33"/>
      <c r="M45" s="45"/>
      <c r="N45" s="47"/>
      <c r="O45" s="34"/>
      <c r="P45" s="45"/>
      <c r="Q45" s="47"/>
      <c r="R45" s="34"/>
      <c r="S45" s="45"/>
      <c r="T45" s="47"/>
      <c r="U45" s="35"/>
      <c r="V45" s="45"/>
      <c r="W45" s="47"/>
      <c r="X45" s="36"/>
      <c r="Y45" s="45"/>
      <c r="Z45" s="47"/>
      <c r="AA45" s="50"/>
      <c r="AB45" s="45"/>
      <c r="AC45" s="47"/>
      <c r="AD45" s="50"/>
      <c r="AE45" s="45"/>
      <c r="AF45" s="47"/>
      <c r="AG45" s="50"/>
      <c r="AH45" s="45"/>
      <c r="AI45" s="47"/>
      <c r="AJ45" s="10"/>
      <c r="AK45" s="48"/>
      <c r="AL45" s="49"/>
    </row>
    <row r="46" spans="1:38" x14ac:dyDescent="0.25">
      <c r="A46" s="28">
        <v>29</v>
      </c>
      <c r="B46" s="38" t="s">
        <v>61</v>
      </c>
      <c r="C46" s="29"/>
      <c r="D46" s="42"/>
      <c r="E46" s="46">
        <v>439500</v>
      </c>
      <c r="F46" s="41"/>
      <c r="G46" s="45"/>
      <c r="H46" s="47"/>
      <c r="I46" s="41"/>
      <c r="J46" s="45"/>
      <c r="K46" s="47" t="s">
        <v>33</v>
      </c>
      <c r="L46" s="33"/>
      <c r="M46" s="45"/>
      <c r="N46" s="47"/>
      <c r="O46" s="34"/>
      <c r="P46" s="45"/>
      <c r="Q46" s="47"/>
      <c r="R46" s="34"/>
      <c r="S46" s="45"/>
      <c r="T46" s="47"/>
      <c r="U46" s="35"/>
      <c r="V46" s="45"/>
      <c r="W46" s="47"/>
      <c r="X46" s="36"/>
      <c r="Y46" s="45"/>
      <c r="Z46" s="47"/>
      <c r="AA46" s="51"/>
      <c r="AB46" s="45"/>
      <c r="AC46" s="47"/>
      <c r="AD46" s="51"/>
      <c r="AE46" s="45"/>
      <c r="AF46" s="47"/>
      <c r="AG46" s="51"/>
      <c r="AH46" s="45"/>
      <c r="AI46" s="47"/>
      <c r="AJ46" s="10"/>
      <c r="AK46" s="48"/>
      <c r="AL46" s="49"/>
    </row>
    <row r="47" spans="1:38" x14ac:dyDescent="0.25">
      <c r="A47" s="248">
        <v>3</v>
      </c>
      <c r="B47" s="247" t="s">
        <v>53</v>
      </c>
      <c r="C47" s="29"/>
      <c r="D47" s="39"/>
      <c r="E47" s="40"/>
      <c r="F47" s="41"/>
      <c r="G47" s="39"/>
      <c r="H47" s="40"/>
      <c r="I47" s="41"/>
      <c r="J47" s="39"/>
      <c r="K47" s="40"/>
      <c r="L47" s="33"/>
      <c r="M47" s="39"/>
      <c r="N47" s="40"/>
      <c r="O47" s="34"/>
      <c r="P47" s="39"/>
      <c r="Q47" s="40"/>
      <c r="R47" s="34"/>
      <c r="S47" s="39"/>
      <c r="T47" s="40"/>
      <c r="U47" s="35"/>
      <c r="V47" s="39"/>
      <c r="W47" s="40"/>
      <c r="X47" s="36"/>
      <c r="Y47" s="39"/>
      <c r="Z47" s="40"/>
      <c r="AA47" s="50"/>
      <c r="AB47" s="39"/>
      <c r="AC47" s="40"/>
      <c r="AD47" s="50"/>
      <c r="AE47" s="39"/>
      <c r="AF47" s="40"/>
      <c r="AG47" s="50"/>
      <c r="AH47" s="39"/>
      <c r="AI47" s="40"/>
      <c r="AJ47" s="10"/>
      <c r="AK47" s="48"/>
      <c r="AL47" s="49"/>
    </row>
    <row r="48" spans="1:38" x14ac:dyDescent="0.25">
      <c r="A48" s="28"/>
      <c r="B48" s="38" t="s">
        <v>227</v>
      </c>
      <c r="C48" s="29"/>
      <c r="D48" s="45"/>
      <c r="E48" s="46">
        <v>0</v>
      </c>
      <c r="F48" s="41"/>
      <c r="G48" s="45"/>
      <c r="H48" s="47"/>
      <c r="I48" s="41"/>
      <c r="J48" s="45">
        <v>0.5</v>
      </c>
      <c r="K48" s="47">
        <f>+$E48*J48</f>
        <v>0</v>
      </c>
      <c r="L48" s="33" t="s">
        <v>34</v>
      </c>
      <c r="M48" s="45"/>
      <c r="N48" s="47"/>
      <c r="O48" s="34"/>
      <c r="P48" s="45"/>
      <c r="Q48" s="47"/>
      <c r="R48" s="34"/>
      <c r="S48" s="45"/>
      <c r="T48" s="47"/>
      <c r="U48" s="35"/>
      <c r="V48" s="45"/>
      <c r="W48" s="47"/>
      <c r="X48" s="36"/>
      <c r="Y48" s="45">
        <v>0.3</v>
      </c>
      <c r="Z48" s="47">
        <f>+$E48*Y48</f>
        <v>0</v>
      </c>
      <c r="AA48" s="50" t="s">
        <v>38</v>
      </c>
      <c r="AB48" s="45"/>
      <c r="AC48" s="47"/>
      <c r="AD48" s="50"/>
      <c r="AE48" s="45">
        <v>0.1</v>
      </c>
      <c r="AF48" s="47">
        <f>+$E48*AE48</f>
        <v>0</v>
      </c>
      <c r="AG48" s="50"/>
      <c r="AH48" s="45">
        <v>0</v>
      </c>
      <c r="AI48" s="47">
        <f>+$E48*AH48</f>
        <v>0</v>
      </c>
      <c r="AJ48" s="10"/>
      <c r="AK48" s="48"/>
      <c r="AL48" s="49"/>
    </row>
    <row r="49" spans="1:38" x14ac:dyDescent="0.25">
      <c r="A49" s="28"/>
      <c r="B49" s="38" t="s">
        <v>228</v>
      </c>
      <c r="C49" s="29"/>
      <c r="D49" s="45"/>
      <c r="E49" s="46">
        <v>0</v>
      </c>
      <c r="F49" s="41"/>
      <c r="G49" s="45"/>
      <c r="H49" s="47"/>
      <c r="I49" s="41"/>
      <c r="J49" s="45">
        <v>0.5</v>
      </c>
      <c r="K49" s="47">
        <f>+$E49*J49</f>
        <v>0</v>
      </c>
      <c r="L49" s="33" t="s">
        <v>34</v>
      </c>
      <c r="M49" s="45"/>
      <c r="N49" s="47"/>
      <c r="O49" s="34"/>
      <c r="P49" s="45"/>
      <c r="Q49" s="47"/>
      <c r="R49" s="34"/>
      <c r="S49" s="45"/>
      <c r="T49" s="47"/>
      <c r="U49" s="35"/>
      <c r="V49" s="45">
        <v>0.3</v>
      </c>
      <c r="W49" s="47">
        <f>+$E49*V49</f>
        <v>0</v>
      </c>
      <c r="X49" s="50" t="s">
        <v>38</v>
      </c>
      <c r="Y49" s="45"/>
      <c r="Z49" s="47"/>
      <c r="AA49" s="50"/>
      <c r="AB49" s="45"/>
      <c r="AC49" s="47"/>
      <c r="AD49" s="50"/>
      <c r="AE49" s="45">
        <v>0.1</v>
      </c>
      <c r="AF49" s="47">
        <f>+$E49*AE49</f>
        <v>0</v>
      </c>
      <c r="AG49" s="50"/>
      <c r="AH49" s="45">
        <v>0</v>
      </c>
      <c r="AI49" s="47">
        <f>+$E49*AH49</f>
        <v>0</v>
      </c>
      <c r="AJ49" s="10"/>
      <c r="AK49" s="48"/>
      <c r="AL49" s="49"/>
    </row>
    <row r="50" spans="1:38" x14ac:dyDescent="0.25">
      <c r="A50" s="248">
        <v>4</v>
      </c>
      <c r="B50" s="247" t="s">
        <v>54</v>
      </c>
      <c r="C50" s="29"/>
      <c r="D50" s="39"/>
      <c r="E50" s="40"/>
      <c r="F50" s="41"/>
      <c r="G50" s="39"/>
      <c r="H50" s="40"/>
      <c r="I50" s="41"/>
      <c r="J50" s="39"/>
      <c r="K50" s="40"/>
      <c r="L50" s="33"/>
      <c r="M50" s="39"/>
      <c r="N50" s="40"/>
      <c r="O50" s="34"/>
      <c r="P50" s="39"/>
      <c r="Q50" s="40"/>
      <c r="R50" s="34"/>
      <c r="S50" s="39"/>
      <c r="T50" s="40"/>
      <c r="U50" s="35"/>
      <c r="V50" s="39"/>
      <c r="W50" s="40"/>
      <c r="X50" s="36"/>
      <c r="Y50" s="39"/>
      <c r="Z50" s="40"/>
      <c r="AA50" s="50"/>
      <c r="AB50" s="39"/>
      <c r="AC50" s="40"/>
      <c r="AD50" s="50"/>
      <c r="AE50" s="39"/>
      <c r="AF50" s="40"/>
      <c r="AG50" s="50"/>
      <c r="AH50" s="39"/>
      <c r="AI50" s="40"/>
      <c r="AJ50" s="10"/>
      <c r="AK50" s="48"/>
      <c r="AL50" s="49"/>
    </row>
    <row r="51" spans="1:38" x14ac:dyDescent="0.25">
      <c r="A51" s="28">
        <v>40</v>
      </c>
      <c r="B51" s="38" t="s">
        <v>55</v>
      </c>
      <c r="C51" s="29"/>
      <c r="D51" s="45"/>
      <c r="E51" s="46">
        <v>0</v>
      </c>
      <c r="F51" s="41"/>
      <c r="G51" s="45"/>
      <c r="H51" s="47"/>
      <c r="I51" s="41"/>
      <c r="J51" s="45">
        <v>0.25</v>
      </c>
      <c r="K51" s="47">
        <f t="shared" ref="K51:K58" si="8">+$E51*J51</f>
        <v>0</v>
      </c>
      <c r="L51" s="33" t="s">
        <v>41</v>
      </c>
      <c r="M51" s="45"/>
      <c r="N51" s="47"/>
      <c r="O51" s="34"/>
      <c r="P51" s="45">
        <v>1</v>
      </c>
      <c r="Q51" s="47">
        <f>+$E51*P51</f>
        <v>0</v>
      </c>
      <c r="R51" s="33"/>
      <c r="S51" s="45"/>
      <c r="T51" s="47"/>
      <c r="U51" s="35"/>
      <c r="V51" s="45"/>
      <c r="W51" s="47"/>
      <c r="X51" s="36"/>
      <c r="Y51" s="45"/>
      <c r="Z51" s="47"/>
      <c r="AA51" s="50"/>
      <c r="AB51" s="45"/>
      <c r="AC51" s="47"/>
      <c r="AD51" s="50"/>
      <c r="AE51" s="45"/>
      <c r="AF51" s="47"/>
      <c r="AG51" s="50"/>
      <c r="AH51" s="45"/>
      <c r="AI51" s="47"/>
      <c r="AJ51" s="10"/>
      <c r="AK51" s="48"/>
      <c r="AL51" s="49"/>
    </row>
    <row r="52" spans="1:38" x14ac:dyDescent="0.25">
      <c r="A52" s="28">
        <v>41</v>
      </c>
      <c r="B52" s="38" t="s">
        <v>196</v>
      </c>
      <c r="C52" s="29"/>
      <c r="D52" s="45"/>
      <c r="E52" s="46">
        <v>0</v>
      </c>
      <c r="F52" s="41"/>
      <c r="G52" s="45"/>
      <c r="H52" s="47"/>
      <c r="I52" s="41"/>
      <c r="J52" s="45">
        <v>1</v>
      </c>
      <c r="K52" s="47">
        <f t="shared" si="8"/>
        <v>0</v>
      </c>
      <c r="L52" s="33"/>
      <c r="M52" s="45">
        <v>1</v>
      </c>
      <c r="N52" s="47">
        <f>+$E52*M52</f>
        <v>0</v>
      </c>
      <c r="O52" s="34"/>
      <c r="P52" s="45"/>
      <c r="Q52" s="47"/>
      <c r="R52" s="34"/>
      <c r="S52" s="45"/>
      <c r="T52" s="47"/>
      <c r="U52" s="35"/>
      <c r="V52" s="45"/>
      <c r="W52" s="47"/>
      <c r="X52" s="36"/>
      <c r="Y52" s="45"/>
      <c r="Z52" s="47"/>
      <c r="AA52" s="50"/>
      <c r="AB52" s="45"/>
      <c r="AC52" s="47"/>
      <c r="AD52" s="50"/>
      <c r="AE52" s="45"/>
      <c r="AF52" s="47"/>
      <c r="AG52" s="50"/>
      <c r="AH52" s="45"/>
      <c r="AI52" s="47"/>
      <c r="AJ52" s="10"/>
      <c r="AK52" s="48"/>
      <c r="AL52" s="49"/>
    </row>
    <row r="53" spans="1:38" x14ac:dyDescent="0.25">
      <c r="A53" s="28"/>
      <c r="B53" s="38" t="s">
        <v>197</v>
      </c>
      <c r="C53" s="29"/>
      <c r="D53" s="45"/>
      <c r="E53" s="46">
        <v>0</v>
      </c>
      <c r="F53" s="41"/>
      <c r="G53" s="45"/>
      <c r="H53" s="47"/>
      <c r="I53" s="41"/>
      <c r="J53" s="45">
        <v>0.25</v>
      </c>
      <c r="K53" s="47">
        <f t="shared" si="8"/>
        <v>0</v>
      </c>
      <c r="L53" s="33" t="s">
        <v>41</v>
      </c>
      <c r="M53" s="45"/>
      <c r="N53" s="47"/>
      <c r="O53" s="34"/>
      <c r="P53" s="45">
        <v>1</v>
      </c>
      <c r="Q53" s="47">
        <f>+$E53*P53</f>
        <v>0</v>
      </c>
      <c r="R53" s="34"/>
      <c r="S53" s="45"/>
      <c r="T53" s="47"/>
      <c r="U53" s="35"/>
      <c r="V53" s="45"/>
      <c r="W53" s="47"/>
      <c r="X53" s="36"/>
      <c r="Y53" s="45"/>
      <c r="Z53" s="47"/>
      <c r="AA53" s="50"/>
      <c r="AB53" s="45"/>
      <c r="AC53" s="47"/>
      <c r="AD53" s="50"/>
      <c r="AE53" s="45"/>
      <c r="AF53" s="47"/>
      <c r="AG53" s="50"/>
      <c r="AH53" s="45"/>
      <c r="AI53" s="47"/>
      <c r="AJ53" s="10"/>
      <c r="AK53" s="48"/>
      <c r="AL53" s="49"/>
    </row>
    <row r="54" spans="1:38" x14ac:dyDescent="0.25">
      <c r="A54" s="28">
        <v>42</v>
      </c>
      <c r="B54" s="38" t="s">
        <v>194</v>
      </c>
      <c r="C54" s="29"/>
      <c r="D54" s="45"/>
      <c r="E54" s="46">
        <v>0</v>
      </c>
      <c r="F54" s="41"/>
      <c r="G54" s="45"/>
      <c r="H54" s="47"/>
      <c r="I54" s="41"/>
      <c r="J54" s="45">
        <v>0.25</v>
      </c>
      <c r="K54" s="47">
        <f t="shared" si="8"/>
        <v>0</v>
      </c>
      <c r="L54" s="33" t="s">
        <v>41</v>
      </c>
      <c r="M54" s="45"/>
      <c r="N54" s="47"/>
      <c r="O54" s="34"/>
      <c r="P54" s="45">
        <v>1</v>
      </c>
      <c r="Q54" s="47">
        <f>+$E54*P54</f>
        <v>0</v>
      </c>
      <c r="R54" s="34"/>
      <c r="S54" s="45"/>
      <c r="T54" s="47"/>
      <c r="U54" s="35"/>
      <c r="V54" s="45"/>
      <c r="W54" s="47"/>
      <c r="X54" s="36"/>
      <c r="Y54" s="45"/>
      <c r="Z54" s="47"/>
      <c r="AA54" s="50"/>
      <c r="AB54" s="45"/>
      <c r="AC54" s="47"/>
      <c r="AD54" s="50"/>
      <c r="AE54" s="45"/>
      <c r="AF54" s="47"/>
      <c r="AG54" s="50"/>
      <c r="AH54" s="45"/>
      <c r="AI54" s="47"/>
      <c r="AJ54" s="10"/>
      <c r="AK54" s="48"/>
      <c r="AL54" s="49"/>
    </row>
    <row r="55" spans="1:38" x14ac:dyDescent="0.25">
      <c r="A55" s="28">
        <v>423</v>
      </c>
      <c r="B55" s="38" t="s">
        <v>202</v>
      </c>
      <c r="C55" s="29"/>
      <c r="D55" s="45"/>
      <c r="E55" s="46">
        <v>0</v>
      </c>
      <c r="F55" s="41"/>
      <c r="G55" s="45"/>
      <c r="H55" s="47"/>
      <c r="I55" s="41"/>
      <c r="J55" s="45">
        <v>0.25</v>
      </c>
      <c r="K55" s="47">
        <f t="shared" si="8"/>
        <v>0</v>
      </c>
      <c r="L55" s="33" t="s">
        <v>41</v>
      </c>
      <c r="M55" s="45"/>
      <c r="N55" s="47"/>
      <c r="O55" s="34"/>
      <c r="P55" s="45">
        <v>1</v>
      </c>
      <c r="Q55" s="47">
        <f>+$E55*P55</f>
        <v>0</v>
      </c>
      <c r="R55" s="33"/>
      <c r="S55" s="45"/>
      <c r="T55" s="47"/>
      <c r="U55" s="35"/>
      <c r="V55" s="45"/>
      <c r="W55" s="47"/>
      <c r="X55" s="36"/>
      <c r="Y55" s="45"/>
      <c r="Z55" s="47"/>
      <c r="AA55" s="50"/>
      <c r="AB55" s="45"/>
      <c r="AC55" s="47"/>
      <c r="AD55" s="50"/>
      <c r="AE55" s="45"/>
      <c r="AF55" s="47"/>
      <c r="AG55" s="50"/>
      <c r="AH55" s="45"/>
      <c r="AI55" s="47"/>
      <c r="AJ55" s="10"/>
      <c r="AK55" s="48"/>
      <c r="AL55" s="49"/>
    </row>
    <row r="56" spans="1:38" x14ac:dyDescent="0.25">
      <c r="A56" s="28">
        <v>443</v>
      </c>
      <c r="B56" s="38" t="s">
        <v>190</v>
      </c>
      <c r="C56" s="29"/>
      <c r="D56" s="45"/>
      <c r="E56" s="46">
        <v>0</v>
      </c>
      <c r="F56" s="41"/>
      <c r="G56" s="45"/>
      <c r="H56" s="47"/>
      <c r="I56" s="41"/>
      <c r="J56" s="45">
        <v>0.5</v>
      </c>
      <c r="K56" s="47">
        <f>+$E56*J56</f>
        <v>0</v>
      </c>
      <c r="L56" s="33" t="s">
        <v>34</v>
      </c>
      <c r="M56" s="45"/>
      <c r="N56" s="47"/>
      <c r="O56" s="34"/>
      <c r="P56" s="45">
        <v>0</v>
      </c>
      <c r="Q56" s="47">
        <f>+$E56*P56</f>
        <v>0</v>
      </c>
      <c r="R56" s="33"/>
      <c r="S56" s="45">
        <v>1</v>
      </c>
      <c r="T56" s="47">
        <f>+$E56*S56</f>
        <v>0</v>
      </c>
      <c r="U56" s="35"/>
      <c r="V56" s="45"/>
      <c r="W56" s="47"/>
      <c r="X56" s="36"/>
      <c r="Y56" s="45"/>
      <c r="Z56" s="47"/>
      <c r="AA56" s="50"/>
      <c r="AB56" s="45"/>
      <c r="AC56" s="47"/>
      <c r="AD56" s="50"/>
      <c r="AE56" s="45"/>
      <c r="AF56" s="47"/>
      <c r="AG56" s="50"/>
      <c r="AH56" s="45"/>
      <c r="AI56" s="47"/>
      <c r="AJ56" s="10"/>
      <c r="AK56" s="48"/>
      <c r="AL56" s="49"/>
    </row>
    <row r="57" spans="1:38" x14ac:dyDescent="0.25">
      <c r="A57" s="28">
        <v>445</v>
      </c>
      <c r="B57" s="38" t="s">
        <v>191</v>
      </c>
      <c r="C57" s="29"/>
      <c r="D57" s="45"/>
      <c r="E57" s="46">
        <v>0</v>
      </c>
      <c r="F57" s="41"/>
      <c r="G57" s="45"/>
      <c r="H57" s="47"/>
      <c r="I57" s="41"/>
      <c r="J57" s="45">
        <v>0.5</v>
      </c>
      <c r="K57" s="47">
        <f>+$E57*J57</f>
        <v>0</v>
      </c>
      <c r="L57" s="33" t="s">
        <v>34</v>
      </c>
      <c r="M57" s="45"/>
      <c r="N57" s="47"/>
      <c r="O57" s="34"/>
      <c r="P57" s="45">
        <v>0.5</v>
      </c>
      <c r="Q57" s="47">
        <f>+$E57*P57</f>
        <v>0</v>
      </c>
      <c r="R57" s="33"/>
      <c r="S57" s="45"/>
      <c r="T57" s="47"/>
      <c r="U57" s="35"/>
      <c r="V57" s="45"/>
      <c r="W57" s="47"/>
      <c r="X57" s="36"/>
      <c r="Y57" s="45"/>
      <c r="Z57" s="47"/>
      <c r="AA57" s="50"/>
      <c r="AB57" s="45">
        <v>1</v>
      </c>
      <c r="AC57" s="47">
        <f>+$E57*AB57</f>
        <v>0</v>
      </c>
      <c r="AD57" s="50"/>
      <c r="AE57" s="45"/>
      <c r="AF57" s="47"/>
      <c r="AG57" s="50"/>
      <c r="AH57" s="45"/>
      <c r="AI57" s="47"/>
      <c r="AJ57" s="10"/>
      <c r="AK57" s="48"/>
      <c r="AL57" s="49"/>
    </row>
    <row r="58" spans="1:38" x14ac:dyDescent="0.25">
      <c r="A58" s="28">
        <v>452</v>
      </c>
      <c r="B58" s="38" t="s">
        <v>192</v>
      </c>
      <c r="C58" s="29"/>
      <c r="D58" s="45"/>
      <c r="E58" s="46">
        <v>0</v>
      </c>
      <c r="F58" s="41"/>
      <c r="G58" s="45"/>
      <c r="H58" s="47"/>
      <c r="I58" s="41"/>
      <c r="J58" s="45">
        <v>1</v>
      </c>
      <c r="K58" s="47">
        <f t="shared" si="8"/>
        <v>0</v>
      </c>
      <c r="L58" s="33"/>
      <c r="M58" s="45"/>
      <c r="N58" s="47"/>
      <c r="O58" s="34"/>
      <c r="P58" s="45"/>
      <c r="Q58" s="47"/>
      <c r="R58" s="33"/>
      <c r="S58" s="45">
        <v>0</v>
      </c>
      <c r="T58" s="47">
        <f>+$E58*S58</f>
        <v>0</v>
      </c>
      <c r="U58" s="35"/>
      <c r="V58" s="45"/>
      <c r="W58" s="47"/>
      <c r="X58" s="36"/>
      <c r="Y58" s="45"/>
      <c r="Z58" s="47"/>
      <c r="AA58" s="37"/>
      <c r="AB58" s="45"/>
      <c r="AC58" s="47"/>
      <c r="AD58" s="50"/>
      <c r="AE58" s="45"/>
      <c r="AF58" s="47"/>
      <c r="AG58" s="50"/>
      <c r="AH58" s="45"/>
      <c r="AI58" s="47"/>
      <c r="AJ58" s="10"/>
      <c r="AK58" s="48"/>
      <c r="AL58" s="49"/>
    </row>
    <row r="59" spans="1:38" x14ac:dyDescent="0.25">
      <c r="A59" s="28">
        <v>46</v>
      </c>
      <c r="B59" s="38" t="s">
        <v>193</v>
      </c>
      <c r="C59" s="29"/>
      <c r="D59" s="45"/>
      <c r="E59" s="46">
        <v>0</v>
      </c>
      <c r="F59" s="41"/>
      <c r="G59" s="45"/>
      <c r="H59" s="47"/>
      <c r="I59" s="41"/>
      <c r="J59" s="45">
        <v>0.25</v>
      </c>
      <c r="K59" s="47">
        <f>+$E59*J59</f>
        <v>0</v>
      </c>
      <c r="L59" s="33" t="s">
        <v>41</v>
      </c>
      <c r="M59" s="45">
        <v>0</v>
      </c>
      <c r="N59" s="47">
        <f>+$E59*M59</f>
        <v>0</v>
      </c>
      <c r="O59" s="34"/>
      <c r="P59" s="45">
        <v>1</v>
      </c>
      <c r="Q59" s="47">
        <f>+$E59*P59</f>
        <v>0</v>
      </c>
      <c r="R59" s="33"/>
      <c r="S59" s="45"/>
      <c r="T59" s="47"/>
      <c r="U59" s="35"/>
      <c r="V59" s="45"/>
      <c r="W59" s="47"/>
      <c r="X59" s="36"/>
      <c r="Y59" s="45"/>
      <c r="Z59" s="47"/>
      <c r="AA59" s="50"/>
      <c r="AB59" s="45"/>
      <c r="AC59" s="47"/>
      <c r="AD59" s="50"/>
      <c r="AE59" s="45"/>
      <c r="AF59" s="47"/>
      <c r="AG59" s="50"/>
      <c r="AH59" s="45"/>
      <c r="AI59" s="47"/>
      <c r="AJ59" s="10"/>
      <c r="AK59" s="48"/>
      <c r="AL59" s="49"/>
    </row>
    <row r="60" spans="1:38" x14ac:dyDescent="0.25">
      <c r="A60" s="28">
        <v>47</v>
      </c>
      <c r="B60" s="38" t="s">
        <v>201</v>
      </c>
      <c r="C60" s="29"/>
      <c r="D60" s="45"/>
      <c r="E60" s="46">
        <v>0</v>
      </c>
      <c r="F60" s="41"/>
      <c r="G60" s="45"/>
      <c r="H60" s="47"/>
      <c r="I60" s="41"/>
      <c r="J60" s="45">
        <v>0.25</v>
      </c>
      <c r="K60" s="47">
        <f>+$E60*J60</f>
        <v>0</v>
      </c>
      <c r="L60" s="33" t="s">
        <v>41</v>
      </c>
      <c r="M60" s="45">
        <v>0</v>
      </c>
      <c r="N60" s="47">
        <f>+$E60*M60</f>
        <v>0</v>
      </c>
      <c r="O60" s="34"/>
      <c r="P60" s="45">
        <v>1</v>
      </c>
      <c r="Q60" s="47">
        <f>+$E60*P60</f>
        <v>0</v>
      </c>
      <c r="R60" s="33"/>
      <c r="S60" s="45"/>
      <c r="T60" s="47"/>
      <c r="U60" s="35"/>
      <c r="V60" s="45"/>
      <c r="W60" s="47"/>
      <c r="X60" s="36"/>
      <c r="Y60" s="45"/>
      <c r="Z60" s="47"/>
      <c r="AA60" s="50"/>
      <c r="AB60" s="45"/>
      <c r="AC60" s="47"/>
      <c r="AD60" s="50"/>
      <c r="AE60" s="45"/>
      <c r="AF60" s="47"/>
      <c r="AG60" s="50"/>
      <c r="AH60" s="45"/>
      <c r="AI60" s="47"/>
      <c r="AJ60" s="10"/>
      <c r="AK60" s="48"/>
      <c r="AL60" s="49"/>
    </row>
    <row r="61" spans="1:38" x14ac:dyDescent="0.25">
      <c r="A61" s="248">
        <v>5</v>
      </c>
      <c r="B61" s="247" t="s">
        <v>56</v>
      </c>
      <c r="C61" s="29"/>
      <c r="D61" s="39"/>
      <c r="E61" s="40"/>
      <c r="F61" s="41"/>
      <c r="G61" s="39"/>
      <c r="H61" s="40"/>
      <c r="I61" s="41"/>
      <c r="J61" s="39"/>
      <c r="K61" s="40"/>
      <c r="L61" s="33"/>
      <c r="M61" s="39"/>
      <c r="N61" s="40"/>
      <c r="O61" s="34"/>
      <c r="P61" s="39"/>
      <c r="Q61" s="40"/>
      <c r="R61" s="34"/>
      <c r="S61" s="39"/>
      <c r="T61" s="40"/>
      <c r="U61" s="35"/>
      <c r="V61" s="39"/>
      <c r="W61" s="40"/>
      <c r="X61" s="36"/>
      <c r="Y61" s="39"/>
      <c r="Z61" s="40"/>
      <c r="AA61" s="51"/>
      <c r="AB61" s="39"/>
      <c r="AC61" s="40"/>
      <c r="AD61" s="51"/>
      <c r="AE61" s="39"/>
      <c r="AF61" s="40"/>
      <c r="AG61" s="51"/>
      <c r="AH61" s="39"/>
      <c r="AI61" s="40"/>
      <c r="AJ61" s="10"/>
      <c r="AK61" s="48"/>
      <c r="AL61" s="49"/>
    </row>
    <row r="62" spans="1:38" x14ac:dyDescent="0.25">
      <c r="A62" s="28" t="s">
        <v>203</v>
      </c>
      <c r="B62" s="38" t="s">
        <v>56</v>
      </c>
      <c r="C62" s="29"/>
      <c r="D62" s="45"/>
      <c r="E62" s="46">
        <v>117000</v>
      </c>
      <c r="F62" s="41"/>
      <c r="G62" s="45"/>
      <c r="H62" s="47"/>
      <c r="I62" s="41"/>
      <c r="J62" s="45"/>
      <c r="K62" s="47" t="s">
        <v>33</v>
      </c>
      <c r="L62" s="33"/>
      <c r="M62" s="45"/>
      <c r="N62" s="47"/>
      <c r="O62" s="34"/>
      <c r="P62" s="45"/>
      <c r="Q62" s="47"/>
      <c r="R62" s="34"/>
      <c r="S62" s="45"/>
      <c r="T62" s="47"/>
      <c r="U62" s="35"/>
      <c r="V62" s="45"/>
      <c r="W62" s="47"/>
      <c r="X62" s="36"/>
      <c r="Y62" s="45"/>
      <c r="Z62" s="47"/>
      <c r="AA62" s="51"/>
      <c r="AB62" s="45"/>
      <c r="AC62" s="47"/>
      <c r="AD62" s="51"/>
      <c r="AE62" s="45"/>
      <c r="AF62" s="47"/>
      <c r="AG62" s="51"/>
      <c r="AH62" s="45"/>
      <c r="AI62" s="47"/>
      <c r="AJ62" s="10"/>
      <c r="AK62" s="48"/>
      <c r="AL62" s="49"/>
    </row>
    <row r="63" spans="1:38" x14ac:dyDescent="0.25">
      <c r="A63" s="248">
        <v>6</v>
      </c>
      <c r="B63" s="247" t="s">
        <v>243</v>
      </c>
      <c r="C63" s="29"/>
      <c r="D63" s="39"/>
      <c r="E63" s="40"/>
      <c r="F63" s="41"/>
      <c r="G63" s="39"/>
      <c r="H63" s="40"/>
      <c r="I63" s="41"/>
      <c r="J63" s="39"/>
      <c r="K63" s="40"/>
      <c r="L63" s="33"/>
      <c r="M63" s="39"/>
      <c r="N63" s="40"/>
      <c r="O63" s="34"/>
      <c r="P63" s="39"/>
      <c r="Q63" s="40"/>
      <c r="R63" s="34"/>
      <c r="S63" s="39"/>
      <c r="T63" s="40"/>
      <c r="U63" s="35"/>
      <c r="V63" s="39"/>
      <c r="W63" s="40"/>
      <c r="X63" s="36"/>
      <c r="Y63" s="39"/>
      <c r="Z63" s="40"/>
      <c r="AA63" s="51"/>
      <c r="AB63" s="39"/>
      <c r="AC63" s="40"/>
      <c r="AD63" s="51"/>
      <c r="AE63" s="39"/>
      <c r="AF63" s="40"/>
      <c r="AG63" s="51"/>
      <c r="AH63" s="39"/>
      <c r="AI63" s="40"/>
      <c r="AJ63" s="10"/>
      <c r="AK63" s="48"/>
      <c r="AL63" s="49"/>
    </row>
    <row r="64" spans="1:38" x14ac:dyDescent="0.25">
      <c r="A64" s="28"/>
      <c r="B64" s="38" t="s">
        <v>244</v>
      </c>
      <c r="C64" s="29"/>
      <c r="D64" s="45"/>
      <c r="E64" s="46">
        <v>293000</v>
      </c>
      <c r="F64" s="41"/>
      <c r="G64" s="45"/>
      <c r="H64" s="47"/>
      <c r="I64" s="41"/>
      <c r="J64" s="45"/>
      <c r="K64" s="47" t="s">
        <v>33</v>
      </c>
      <c r="L64" s="52"/>
      <c r="M64" s="45"/>
      <c r="N64" s="47"/>
      <c r="O64" s="34"/>
      <c r="P64" s="45"/>
      <c r="Q64" s="47"/>
      <c r="R64" s="34"/>
      <c r="S64" s="45"/>
      <c r="T64" s="47"/>
      <c r="U64" s="35"/>
      <c r="V64" s="45"/>
      <c r="W64" s="47"/>
      <c r="X64" s="36"/>
      <c r="Y64" s="45"/>
      <c r="Z64" s="47"/>
      <c r="AA64" s="51"/>
      <c r="AB64" s="45"/>
      <c r="AC64" s="47"/>
      <c r="AD64" s="51"/>
      <c r="AE64" s="45"/>
      <c r="AF64" s="47"/>
      <c r="AG64" s="51"/>
      <c r="AH64" s="45"/>
      <c r="AI64" s="47"/>
      <c r="AJ64" s="10"/>
      <c r="AK64" s="48"/>
      <c r="AL64" s="49"/>
    </row>
    <row r="65" spans="1:38" x14ac:dyDescent="0.25">
      <c r="A65" s="246">
        <v>9</v>
      </c>
      <c r="B65" s="247" t="s">
        <v>57</v>
      </c>
      <c r="C65" s="29"/>
      <c r="D65" s="39"/>
      <c r="E65" s="53"/>
      <c r="F65" s="41"/>
      <c r="G65" s="39"/>
      <c r="H65" s="40"/>
      <c r="I65" s="41"/>
      <c r="J65" s="39"/>
      <c r="K65" s="40"/>
      <c r="L65" s="33"/>
      <c r="M65" s="39"/>
      <c r="N65" s="40"/>
      <c r="O65" s="34"/>
      <c r="P65" s="39"/>
      <c r="Q65" s="40"/>
      <c r="R65" s="34"/>
      <c r="S65" s="39"/>
      <c r="T65" s="40"/>
      <c r="U65" s="35"/>
      <c r="V65" s="39"/>
      <c r="W65" s="40"/>
      <c r="X65" s="36"/>
      <c r="Y65" s="39"/>
      <c r="Z65" s="40"/>
      <c r="AA65" s="51"/>
      <c r="AB65" s="39"/>
      <c r="AC65" s="40"/>
      <c r="AD65" s="51"/>
      <c r="AE65" s="39"/>
      <c r="AF65" s="40"/>
      <c r="AG65" s="51"/>
      <c r="AH65" s="39"/>
      <c r="AI65" s="40"/>
      <c r="AJ65" s="10"/>
      <c r="AK65" s="48"/>
      <c r="AL65" s="49"/>
    </row>
    <row r="66" spans="1:38" x14ac:dyDescent="0.25">
      <c r="A66" s="28"/>
      <c r="B66" s="38" t="s">
        <v>209</v>
      </c>
      <c r="C66" s="29"/>
      <c r="D66" s="45"/>
      <c r="E66" s="46">
        <v>0</v>
      </c>
      <c r="F66" s="41"/>
      <c r="G66" s="45"/>
      <c r="H66" s="47"/>
      <c r="I66" s="41"/>
      <c r="J66" s="45">
        <v>1</v>
      </c>
      <c r="K66" s="47">
        <f>+$E66*J66</f>
        <v>0</v>
      </c>
      <c r="L66" s="33" t="s">
        <v>29</v>
      </c>
      <c r="M66" s="45"/>
      <c r="N66" s="47"/>
      <c r="O66" s="34"/>
      <c r="P66" s="45"/>
      <c r="Q66" s="47"/>
      <c r="R66" s="34"/>
      <c r="S66" s="45"/>
      <c r="T66" s="47"/>
      <c r="U66" s="35"/>
      <c r="V66" s="45"/>
      <c r="W66" s="47"/>
      <c r="X66" s="36"/>
      <c r="Y66" s="45"/>
      <c r="Z66" s="47"/>
      <c r="AA66" s="50"/>
      <c r="AB66" s="45"/>
      <c r="AC66" s="47"/>
      <c r="AD66" s="50"/>
      <c r="AE66" s="45"/>
      <c r="AF66" s="47"/>
      <c r="AG66" s="50"/>
      <c r="AH66" s="45"/>
      <c r="AI66" s="47"/>
      <c r="AJ66" s="10"/>
      <c r="AK66" s="48"/>
      <c r="AL66" s="49"/>
    </row>
    <row r="67" spans="1:38" x14ac:dyDescent="0.25">
      <c r="A67" s="28"/>
      <c r="B67" s="38" t="s">
        <v>217</v>
      </c>
      <c r="C67" s="29"/>
      <c r="D67" s="45"/>
      <c r="E67" s="46">
        <v>0</v>
      </c>
      <c r="F67" s="41"/>
      <c r="G67" s="45"/>
      <c r="H67" s="47"/>
      <c r="I67" s="41"/>
      <c r="J67" s="45">
        <v>0.5</v>
      </c>
      <c r="K67" s="47">
        <f>+$E67*J67</f>
        <v>0</v>
      </c>
      <c r="L67" s="33" t="s">
        <v>58</v>
      </c>
      <c r="M67" s="45"/>
      <c r="N67" s="47"/>
      <c r="O67" s="34"/>
      <c r="P67" s="45"/>
      <c r="Q67" s="47"/>
      <c r="R67" s="34"/>
      <c r="S67" s="45"/>
      <c r="T67" s="47"/>
      <c r="U67" s="35"/>
      <c r="V67" s="45"/>
      <c r="W67" s="47"/>
      <c r="X67" s="36"/>
      <c r="Y67" s="45"/>
      <c r="Z67" s="47"/>
      <c r="AA67" s="50"/>
      <c r="AB67" s="45"/>
      <c r="AC67" s="47"/>
      <c r="AD67" s="50"/>
      <c r="AE67" s="45"/>
      <c r="AF67" s="47"/>
      <c r="AG67" s="50"/>
      <c r="AH67" s="45"/>
      <c r="AI67" s="47"/>
      <c r="AJ67" s="10"/>
      <c r="AK67" s="48"/>
      <c r="AL67" s="49"/>
    </row>
    <row r="68" spans="1:38" x14ac:dyDescent="0.25">
      <c r="A68" s="28"/>
      <c r="B68" s="38" t="s">
        <v>241</v>
      </c>
      <c r="C68" s="29"/>
      <c r="D68" s="45"/>
      <c r="E68" s="46">
        <v>0</v>
      </c>
      <c r="F68" s="41"/>
      <c r="G68" s="45"/>
      <c r="H68" s="47"/>
      <c r="I68" s="41"/>
      <c r="J68" s="45"/>
      <c r="K68" s="47" t="s">
        <v>33</v>
      </c>
      <c r="L68" s="33"/>
      <c r="M68" s="45"/>
      <c r="N68" s="47"/>
      <c r="O68" s="34"/>
      <c r="P68" s="45"/>
      <c r="Q68" s="47"/>
      <c r="R68" s="34"/>
      <c r="S68" s="45"/>
      <c r="T68" s="47"/>
      <c r="U68" s="35"/>
      <c r="V68" s="45"/>
      <c r="W68" s="47"/>
      <c r="X68" s="36"/>
      <c r="Y68" s="45"/>
      <c r="Z68" s="47"/>
      <c r="AA68" s="50"/>
      <c r="AB68" s="45"/>
      <c r="AC68" s="47"/>
      <c r="AD68" s="50"/>
      <c r="AE68" s="45"/>
      <c r="AF68" s="47"/>
      <c r="AG68" s="50"/>
      <c r="AH68" s="45"/>
      <c r="AI68" s="47"/>
      <c r="AJ68" s="10"/>
      <c r="AK68" s="48"/>
      <c r="AL68" s="49"/>
    </row>
    <row r="69" spans="1:38" x14ac:dyDescent="0.25">
      <c r="A69" s="28"/>
      <c r="B69" s="38" t="s">
        <v>242</v>
      </c>
      <c r="C69" s="29"/>
      <c r="D69" s="45"/>
      <c r="E69" s="46">
        <v>0</v>
      </c>
      <c r="F69" s="41"/>
      <c r="G69" s="45"/>
      <c r="H69" s="47"/>
      <c r="I69" s="41"/>
      <c r="J69" s="45"/>
      <c r="K69" s="47" t="s">
        <v>33</v>
      </c>
      <c r="L69" s="33"/>
      <c r="M69" s="45"/>
      <c r="N69" s="47"/>
      <c r="O69" s="34"/>
      <c r="P69" s="45"/>
      <c r="Q69" s="47"/>
      <c r="R69" s="34"/>
      <c r="S69" s="45"/>
      <c r="T69" s="47"/>
      <c r="U69" s="35"/>
      <c r="V69" s="45"/>
      <c r="W69" s="47"/>
      <c r="X69" s="36"/>
      <c r="Y69" s="45"/>
      <c r="Z69" s="47"/>
      <c r="AA69" s="50"/>
      <c r="AB69" s="45"/>
      <c r="AC69" s="47"/>
      <c r="AD69" s="50"/>
      <c r="AE69" s="45"/>
      <c r="AF69" s="47"/>
      <c r="AG69" s="50"/>
      <c r="AH69" s="45"/>
      <c r="AI69" s="47"/>
      <c r="AJ69" s="10"/>
      <c r="AK69" s="48"/>
      <c r="AL69" s="49"/>
    </row>
    <row r="70" spans="1:38" x14ac:dyDescent="0.25">
      <c r="A70" s="28">
        <v>98</v>
      </c>
      <c r="B70" s="38" t="s">
        <v>59</v>
      </c>
      <c r="C70" s="29"/>
      <c r="D70" s="45"/>
      <c r="E70" s="46">
        <v>0</v>
      </c>
      <c r="F70" s="41"/>
      <c r="G70" s="45"/>
      <c r="H70" s="47"/>
      <c r="I70" s="41"/>
      <c r="J70" s="45">
        <v>0.5</v>
      </c>
      <c r="K70" s="47">
        <f>+$E70*J70</f>
        <v>0</v>
      </c>
      <c r="L70" s="33" t="s">
        <v>60</v>
      </c>
      <c r="M70" s="45"/>
      <c r="N70" s="47"/>
      <c r="O70" s="34"/>
      <c r="P70" s="45"/>
      <c r="Q70" s="47"/>
      <c r="R70" s="34"/>
      <c r="S70" s="45"/>
      <c r="T70" s="47"/>
      <c r="U70" s="35"/>
      <c r="V70" s="45"/>
      <c r="W70" s="47"/>
      <c r="X70" s="36"/>
      <c r="Y70" s="45"/>
      <c r="Z70" s="47"/>
      <c r="AA70" s="50"/>
      <c r="AB70" s="45"/>
      <c r="AC70" s="47"/>
      <c r="AD70" s="50"/>
      <c r="AE70" s="45"/>
      <c r="AF70" s="47"/>
      <c r="AG70" s="50"/>
      <c r="AH70" s="45"/>
      <c r="AI70" s="47"/>
      <c r="AJ70" s="10"/>
      <c r="AK70" s="48"/>
      <c r="AL70" s="49"/>
    </row>
    <row r="71" spans="1:38" x14ac:dyDescent="0.25">
      <c r="A71" s="28"/>
      <c r="B71" s="38" t="s">
        <v>142</v>
      </c>
      <c r="C71" s="54"/>
      <c r="D71" s="55">
        <v>7.6999999999999999E-2</v>
      </c>
      <c r="E71" s="56">
        <f>ROUND(SUM(E18:E70)*D71,-3)</f>
        <v>248000</v>
      </c>
      <c r="F71" s="57"/>
      <c r="G71" s="45"/>
      <c r="H71" s="47"/>
      <c r="I71" s="57"/>
      <c r="J71" s="45"/>
      <c r="K71" s="47" t="s">
        <v>33</v>
      </c>
      <c r="L71" s="52"/>
      <c r="M71" s="45"/>
      <c r="N71" s="47"/>
      <c r="O71" s="34"/>
      <c r="P71" s="45"/>
      <c r="Q71" s="47"/>
      <c r="R71" s="34"/>
      <c r="S71" s="45"/>
      <c r="T71" s="47"/>
      <c r="U71" s="35"/>
      <c r="V71" s="45"/>
      <c r="W71" s="47"/>
      <c r="X71" s="36"/>
      <c r="Y71" s="45"/>
      <c r="Z71" s="47"/>
      <c r="AA71" s="51"/>
      <c r="AB71" s="45"/>
      <c r="AC71" s="47"/>
      <c r="AD71" s="51"/>
      <c r="AE71" s="45"/>
      <c r="AF71" s="47"/>
      <c r="AG71" s="51"/>
      <c r="AH71" s="45"/>
      <c r="AI71" s="47"/>
      <c r="AJ71" s="10"/>
      <c r="AK71" s="48"/>
      <c r="AL71" s="49"/>
    </row>
    <row r="72" spans="1:38" x14ac:dyDescent="0.25">
      <c r="A72" s="28" t="s">
        <v>62</v>
      </c>
      <c r="B72" s="58" t="s">
        <v>63</v>
      </c>
      <c r="C72" s="37"/>
      <c r="D72" s="59"/>
      <c r="E72" s="60">
        <f>ROUND(SUM(E17:E71),-3)</f>
        <v>3471000</v>
      </c>
      <c r="F72" s="61"/>
      <c r="G72" s="59"/>
      <c r="H72" s="60">
        <f>ROUND(SUM(H17:H71),-3)</f>
        <v>0</v>
      </c>
      <c r="I72" s="61"/>
      <c r="J72" s="59"/>
      <c r="K72" s="60">
        <f>ROUND(SUM(K17:K71),-3)</f>
        <v>1886000</v>
      </c>
      <c r="L72" s="33"/>
      <c r="M72" s="59"/>
      <c r="N72" s="60">
        <f>ROUND(SUM(N17:N71),-3)</f>
        <v>19000</v>
      </c>
      <c r="O72" s="34"/>
      <c r="P72" s="59"/>
      <c r="Q72" s="60">
        <f>ROUND(SUM(Q17:Q71),-3)</f>
        <v>0</v>
      </c>
      <c r="R72" s="34"/>
      <c r="S72" s="59"/>
      <c r="T72" s="60">
        <f>ROUND(SUM(T17:T71),-3)</f>
        <v>529000</v>
      </c>
      <c r="U72" s="35"/>
      <c r="V72" s="59"/>
      <c r="W72" s="60">
        <f>ROUND(SUM(W17:W71),-3)</f>
        <v>39000</v>
      </c>
      <c r="X72" s="36"/>
      <c r="Y72" s="59"/>
      <c r="Z72" s="60">
        <f>ROUND(SUM(Z17:Z71),-3)</f>
        <v>201000</v>
      </c>
      <c r="AA72" s="62"/>
      <c r="AB72" s="59"/>
      <c r="AC72" s="60">
        <f>ROUND(SUM(AC17:AC71),-3)</f>
        <v>145000</v>
      </c>
      <c r="AD72" s="62"/>
      <c r="AE72" s="59"/>
      <c r="AF72" s="60">
        <f>ROUND(SUM(AF17:AF71),-3)</f>
        <v>60000</v>
      </c>
      <c r="AG72" s="62"/>
      <c r="AH72" s="59"/>
      <c r="AI72" s="60">
        <f>ROUND(SUM(AI17:AI71),-3)</f>
        <v>0</v>
      </c>
      <c r="AJ72" s="10"/>
      <c r="AK72" s="241"/>
      <c r="AL72" s="242"/>
    </row>
    <row r="73" spans="1:38" x14ac:dyDescent="0.25">
      <c r="A73" s="28" t="s">
        <v>170</v>
      </c>
      <c r="B73" s="58" t="s">
        <v>171</v>
      </c>
      <c r="C73" s="37"/>
      <c r="D73" s="59"/>
      <c r="E73" s="63">
        <f>+E72</f>
        <v>3471000</v>
      </c>
      <c r="F73" s="61"/>
      <c r="G73" s="59"/>
      <c r="H73" s="63">
        <f>+H72</f>
        <v>0</v>
      </c>
      <c r="I73" s="61"/>
      <c r="J73" s="59"/>
      <c r="K73" s="63">
        <f>+K72</f>
        <v>1886000</v>
      </c>
      <c r="L73" s="33"/>
      <c r="M73" s="59"/>
      <c r="N73" s="63">
        <f>+N72</f>
        <v>19000</v>
      </c>
      <c r="O73" s="34"/>
      <c r="P73" s="59"/>
      <c r="Q73" s="63">
        <f>+Q72</f>
        <v>0</v>
      </c>
      <c r="R73" s="34"/>
      <c r="S73" s="59"/>
      <c r="T73" s="63">
        <f>+T72</f>
        <v>529000</v>
      </c>
      <c r="U73" s="35"/>
      <c r="V73" s="59"/>
      <c r="W73" s="63">
        <f>+W72</f>
        <v>39000</v>
      </c>
      <c r="X73" s="36"/>
      <c r="Y73" s="59"/>
      <c r="Z73" s="63">
        <f>+Z72</f>
        <v>201000</v>
      </c>
      <c r="AA73" s="62"/>
      <c r="AB73" s="59"/>
      <c r="AC73" s="63">
        <f>+AC72</f>
        <v>145000</v>
      </c>
      <c r="AD73" s="62"/>
      <c r="AE73" s="59"/>
      <c r="AF73" s="63">
        <f>+AF72</f>
        <v>60000</v>
      </c>
      <c r="AG73" s="62"/>
      <c r="AH73" s="59"/>
      <c r="AI73" s="63">
        <f>+AI72</f>
        <v>0</v>
      </c>
      <c r="AJ73" s="10"/>
      <c r="AK73" s="241"/>
      <c r="AL73" s="242"/>
    </row>
    <row r="74" spans="1:38" x14ac:dyDescent="0.25">
      <c r="B74" s="64" t="s">
        <v>64</v>
      </c>
      <c r="E74" s="263" t="s">
        <v>258</v>
      </c>
      <c r="H74" s="263" t="s">
        <v>259</v>
      </c>
      <c r="I74" s="263"/>
      <c r="J74" s="263"/>
      <c r="K74" s="263" t="s">
        <v>259</v>
      </c>
      <c r="N74" s="263" t="s">
        <v>259</v>
      </c>
      <c r="Q74" s="263" t="s">
        <v>259</v>
      </c>
      <c r="T74" s="263" t="s">
        <v>259</v>
      </c>
      <c r="W74" s="263" t="s">
        <v>259</v>
      </c>
      <c r="Z74" s="263" t="s">
        <v>259</v>
      </c>
      <c r="AC74" s="263" t="s">
        <v>259</v>
      </c>
      <c r="AF74" s="263" t="s">
        <v>259</v>
      </c>
      <c r="AL74" s="235"/>
    </row>
    <row r="77" spans="1:38" x14ac:dyDescent="0.25">
      <c r="A77" s="7" t="s">
        <v>65</v>
      </c>
      <c r="B77" s="8"/>
      <c r="C77" s="9" t="s">
        <v>270</v>
      </c>
      <c r="D77" s="10"/>
      <c r="E77" s="10"/>
      <c r="F77" s="10"/>
      <c r="G77" s="10"/>
      <c r="H77" s="10"/>
      <c r="I77" s="10"/>
      <c r="J77" s="10"/>
      <c r="K77" s="10"/>
      <c r="L77" s="10"/>
      <c r="M77" s="10"/>
      <c r="N77" s="10"/>
      <c r="O77" s="10"/>
      <c r="P77" s="10"/>
      <c r="Q77" s="10"/>
      <c r="R77" s="10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  <c r="AF77" s="10"/>
      <c r="AG77" s="10"/>
      <c r="AH77" s="10"/>
      <c r="AI77" s="10"/>
      <c r="AJ77" s="10"/>
      <c r="AK77" s="10"/>
      <c r="AL77" s="10"/>
    </row>
    <row r="78" spans="1:38" x14ac:dyDescent="0.25">
      <c r="A78" s="7"/>
      <c r="B78" s="8"/>
      <c r="C78" s="9" t="s">
        <v>216</v>
      </c>
      <c r="D78" s="10"/>
      <c r="E78" s="10"/>
      <c r="F78" s="10"/>
      <c r="G78" s="10"/>
      <c r="H78" s="10"/>
      <c r="I78" s="10"/>
      <c r="J78" s="10"/>
      <c r="K78" s="10"/>
      <c r="L78" s="10"/>
      <c r="M78" s="10"/>
      <c r="N78" s="10"/>
      <c r="O78" s="10"/>
      <c r="P78" s="10"/>
      <c r="Q78" s="10"/>
      <c r="R78" s="10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  <c r="AF78" s="10"/>
      <c r="AG78" s="10"/>
      <c r="AH78" s="10"/>
      <c r="AI78" s="10"/>
      <c r="AJ78" s="10"/>
      <c r="AK78" s="10"/>
      <c r="AL78" s="10"/>
    </row>
    <row r="79" spans="1:38" x14ac:dyDescent="0.25">
      <c r="A79" s="7"/>
      <c r="B79" s="8"/>
      <c r="C79" s="10" t="s">
        <v>278</v>
      </c>
      <c r="D79" s="66"/>
      <c r="E79" s="66"/>
      <c r="F79" s="66"/>
      <c r="G79" s="66"/>
      <c r="H79" s="66"/>
      <c r="I79" s="66"/>
      <c r="J79" s="66"/>
      <c r="K79" s="66"/>
      <c r="L79" s="66"/>
      <c r="M79" s="66"/>
      <c r="N79" s="66"/>
      <c r="O79" s="66"/>
      <c r="P79" s="66"/>
      <c r="Q79" s="66"/>
      <c r="R79" s="66"/>
      <c r="S79" s="10"/>
      <c r="T79" s="10"/>
      <c r="U79" s="10"/>
      <c r="V79" s="10"/>
      <c r="W79" s="10"/>
      <c r="X79" s="10"/>
      <c r="Y79" s="10"/>
      <c r="Z79" s="10"/>
      <c r="AA79" s="10"/>
      <c r="AB79" s="10"/>
      <c r="AC79" s="10"/>
      <c r="AD79" s="10"/>
      <c r="AE79" s="10"/>
      <c r="AF79" s="10"/>
      <c r="AG79" s="10"/>
      <c r="AH79" s="10"/>
      <c r="AI79" s="10"/>
      <c r="AJ79" s="10"/>
      <c r="AK79" s="10"/>
      <c r="AL79" s="10"/>
    </row>
    <row r="80" spans="1:38" x14ac:dyDescent="0.25">
      <c r="A80" s="7"/>
      <c r="B80" s="8"/>
      <c r="C80" s="10" t="s">
        <v>279</v>
      </c>
      <c r="D80" s="10"/>
      <c r="E80" s="10"/>
      <c r="F80" s="10"/>
      <c r="G80" s="10"/>
      <c r="H80" s="10"/>
      <c r="I80" s="10"/>
      <c r="J80" s="10"/>
      <c r="K80" s="10"/>
      <c r="L80" s="10"/>
      <c r="M80" s="10"/>
      <c r="N80" s="10"/>
      <c r="O80" s="10"/>
      <c r="P80" s="10"/>
      <c r="Q80" s="10"/>
      <c r="R80" s="10"/>
      <c r="S80" s="10"/>
      <c r="T80" s="10"/>
      <c r="U80" s="10"/>
      <c r="V80" s="10"/>
      <c r="W80" s="10"/>
      <c r="X80" s="10"/>
      <c r="Y80" s="10"/>
      <c r="Z80" s="10"/>
      <c r="AA80" s="10"/>
      <c r="AB80" s="10"/>
      <c r="AC80" s="10"/>
      <c r="AD80" s="10"/>
      <c r="AE80" s="10"/>
      <c r="AF80" s="10"/>
      <c r="AG80" s="10"/>
      <c r="AH80" s="10"/>
      <c r="AI80" s="10"/>
      <c r="AJ80" s="10"/>
      <c r="AK80" s="10"/>
      <c r="AL80" s="10"/>
    </row>
    <row r="81" spans="1:40" x14ac:dyDescent="0.25">
      <c r="A81" s="7"/>
      <c r="B81" s="8"/>
      <c r="C81" s="10" t="s">
        <v>287</v>
      </c>
      <c r="D81" s="10"/>
      <c r="E81" s="10"/>
      <c r="F81" s="10"/>
      <c r="G81" s="10"/>
      <c r="H81" s="10"/>
      <c r="I81" s="10"/>
      <c r="J81" s="10"/>
      <c r="K81" s="10"/>
      <c r="L81" s="10"/>
      <c r="M81" s="10"/>
      <c r="N81" s="10"/>
      <c r="O81" s="10"/>
      <c r="P81" s="10"/>
      <c r="Q81" s="10"/>
      <c r="R81" s="10"/>
      <c r="S81" s="10"/>
      <c r="T81" s="10"/>
      <c r="U81" s="10"/>
      <c r="V81" s="10"/>
      <c r="W81" s="10"/>
      <c r="X81" s="10"/>
      <c r="Y81" s="10"/>
      <c r="Z81" s="10"/>
      <c r="AA81" s="10"/>
      <c r="AB81" s="10"/>
      <c r="AC81" s="10"/>
      <c r="AD81" s="10"/>
      <c r="AE81" s="10"/>
      <c r="AF81" s="10"/>
      <c r="AG81" s="10"/>
      <c r="AH81" s="10"/>
      <c r="AI81" s="10"/>
      <c r="AJ81" s="10"/>
      <c r="AK81" s="10"/>
      <c r="AL81" s="10"/>
    </row>
    <row r="82" spans="1:40" x14ac:dyDescent="0.25">
      <c r="A82" s="7"/>
      <c r="B82" s="8"/>
      <c r="C82" s="67" t="s">
        <v>280</v>
      </c>
      <c r="D82" s="10"/>
      <c r="E82" s="10"/>
      <c r="F82" s="10"/>
      <c r="G82" s="10"/>
      <c r="H82" s="10"/>
      <c r="I82" s="10"/>
      <c r="J82" s="10"/>
      <c r="K82" s="10"/>
      <c r="L82" s="10"/>
      <c r="M82" s="10"/>
      <c r="N82" s="10"/>
      <c r="O82" s="10"/>
      <c r="P82" s="10"/>
      <c r="Q82" s="10"/>
      <c r="R82" s="10"/>
      <c r="S82" s="10"/>
      <c r="T82" s="10"/>
      <c r="U82" s="10"/>
      <c r="V82" s="10"/>
      <c r="W82" s="10"/>
      <c r="X82" s="10"/>
      <c r="Y82" s="10"/>
      <c r="Z82" s="10"/>
      <c r="AA82" s="10"/>
      <c r="AB82" s="10"/>
      <c r="AC82" s="10"/>
      <c r="AD82" s="10"/>
      <c r="AE82" s="10"/>
      <c r="AF82" s="10"/>
      <c r="AG82" s="10"/>
      <c r="AH82" s="10"/>
      <c r="AI82" s="10"/>
      <c r="AJ82" s="10"/>
      <c r="AK82" s="10"/>
      <c r="AL82" s="10"/>
    </row>
    <row r="83" spans="1:40" x14ac:dyDescent="0.25">
      <c r="A83" s="7"/>
      <c r="B83" s="8"/>
      <c r="C83" s="67" t="s">
        <v>281</v>
      </c>
      <c r="D83" s="259"/>
      <c r="E83" s="259"/>
      <c r="F83" s="259"/>
      <c r="G83" s="259"/>
      <c r="H83" s="259"/>
      <c r="I83" s="259"/>
      <c r="J83" s="259"/>
      <c r="K83" s="259"/>
      <c r="L83" s="259"/>
      <c r="M83" s="259"/>
      <c r="N83" s="259"/>
      <c r="O83" s="259"/>
      <c r="P83" s="259"/>
      <c r="Q83" s="259"/>
      <c r="R83" s="259"/>
      <c r="S83" s="259"/>
      <c r="T83" s="259"/>
      <c r="U83" s="259"/>
      <c r="V83" s="259"/>
      <c r="W83" s="259"/>
      <c r="X83" s="10"/>
      <c r="Y83" s="10"/>
      <c r="Z83" s="10"/>
      <c r="AA83" s="10"/>
      <c r="AB83" s="10"/>
      <c r="AC83" s="10"/>
      <c r="AD83" s="10"/>
      <c r="AE83" s="10"/>
      <c r="AF83" s="10"/>
      <c r="AG83" s="10"/>
      <c r="AH83" s="259"/>
      <c r="AI83" s="259"/>
      <c r="AJ83" s="259"/>
      <c r="AK83" s="259"/>
      <c r="AL83" s="259"/>
    </row>
    <row r="84" spans="1:40" s="2" customFormat="1" ht="9" customHeight="1" x14ac:dyDescent="0.25">
      <c r="A84" s="14"/>
      <c r="B84" s="14"/>
      <c r="C84" s="68"/>
      <c r="D84" s="269"/>
      <c r="E84" s="269"/>
      <c r="F84" s="269"/>
      <c r="G84" s="269"/>
      <c r="H84" s="269"/>
      <c r="I84" s="269"/>
      <c r="J84" s="269"/>
      <c r="K84" s="269"/>
      <c r="L84" s="269"/>
      <c r="M84" s="269"/>
      <c r="N84" s="269"/>
      <c r="O84" s="269"/>
      <c r="P84" s="269"/>
      <c r="Q84" s="269"/>
      <c r="R84" s="269"/>
      <c r="S84" s="269"/>
      <c r="T84" s="269"/>
      <c r="U84" s="269"/>
      <c r="V84" s="269"/>
      <c r="W84" s="269"/>
      <c r="X84" s="68"/>
      <c r="Y84" s="68"/>
      <c r="Z84" s="68"/>
      <c r="AA84" s="68"/>
      <c r="AB84" s="68"/>
      <c r="AC84" s="68"/>
      <c r="AD84" s="68"/>
      <c r="AE84" s="68"/>
      <c r="AF84" s="68"/>
      <c r="AG84" s="68"/>
      <c r="AH84" s="68"/>
      <c r="AI84" s="68"/>
      <c r="AJ84" s="68"/>
      <c r="AK84" s="68"/>
      <c r="AL84" s="270"/>
      <c r="AM84" s="14"/>
      <c r="AN84" s="14"/>
    </row>
    <row r="85" spans="1:40" s="13" customFormat="1" x14ac:dyDescent="0.25">
      <c r="A85" s="265" t="s">
        <v>1</v>
      </c>
      <c r="B85" s="266"/>
      <c r="C85" s="267" t="str">
        <f>+C$2</f>
        <v>....</v>
      </c>
      <c r="D85" s="268"/>
      <c r="E85" s="268"/>
      <c r="F85" s="268"/>
      <c r="G85" s="268"/>
      <c r="H85" s="268"/>
      <c r="I85" s="268"/>
      <c r="J85" s="268"/>
      <c r="K85" s="268"/>
      <c r="L85" s="268"/>
      <c r="M85" s="268"/>
      <c r="N85" s="268"/>
      <c r="O85" s="268"/>
      <c r="P85" s="268"/>
      <c r="Q85" s="268"/>
      <c r="R85" s="268"/>
      <c r="S85" s="268"/>
      <c r="T85" s="268"/>
      <c r="U85" s="268"/>
      <c r="V85" s="268"/>
      <c r="W85" s="268"/>
      <c r="X85" s="268"/>
      <c r="Y85" s="268"/>
      <c r="Z85" s="268"/>
      <c r="AA85" s="268"/>
      <c r="AB85" s="268"/>
      <c r="AC85" s="268"/>
      <c r="AD85" s="268"/>
      <c r="AE85" s="268"/>
      <c r="AF85" s="268"/>
      <c r="AG85" s="268"/>
      <c r="AH85" s="268"/>
      <c r="AI85" s="268"/>
      <c r="AJ85" s="268"/>
      <c r="AK85" s="268"/>
      <c r="AL85" s="268"/>
    </row>
    <row r="86" spans="1:40" x14ac:dyDescent="0.25">
      <c r="A86" s="7" t="s">
        <v>3</v>
      </c>
      <c r="B86" s="8"/>
      <c r="C86" s="69" t="str">
        <f>+C$3</f>
        <v>....</v>
      </c>
      <c r="D86" s="70"/>
      <c r="E86" s="70"/>
      <c r="F86" s="70"/>
      <c r="G86" s="70"/>
      <c r="H86" s="70"/>
      <c r="I86" s="70"/>
      <c r="J86" s="70"/>
      <c r="K86" s="70"/>
      <c r="L86" s="70"/>
      <c r="M86" s="70"/>
      <c r="N86" s="70"/>
      <c r="O86" s="70"/>
      <c r="P86" s="70"/>
      <c r="Q86" s="70"/>
      <c r="R86" s="70"/>
      <c r="S86" s="70"/>
      <c r="T86" s="70"/>
      <c r="U86" s="70"/>
      <c r="V86" s="70"/>
      <c r="W86" s="70"/>
      <c r="X86" s="70"/>
      <c r="Y86" s="70"/>
      <c r="Z86" s="70"/>
      <c r="AA86" s="70"/>
      <c r="AB86" s="70"/>
      <c r="AC86" s="70"/>
      <c r="AD86" s="70"/>
      <c r="AE86" s="70"/>
      <c r="AF86" s="70"/>
      <c r="AG86" s="70"/>
      <c r="AH86" s="70"/>
      <c r="AI86" s="70"/>
      <c r="AJ86" s="70"/>
      <c r="AK86" s="70"/>
      <c r="AL86" s="70"/>
    </row>
    <row r="87" spans="1:40" s="13" customFormat="1" x14ac:dyDescent="0.25">
      <c r="A87" s="223" t="s">
        <v>4</v>
      </c>
      <c r="B87" s="224"/>
      <c r="C87" s="227" t="str">
        <f>+C$4</f>
        <v>Alterszentren Oberi, Brühlgut und Rosental</v>
      </c>
      <c r="D87" s="229"/>
      <c r="E87" s="229"/>
      <c r="F87" s="229"/>
      <c r="G87" s="229"/>
      <c r="H87" s="223" t="s">
        <v>5</v>
      </c>
      <c r="I87" s="230" t="str">
        <f>+I$4</f>
        <v>Winterthur</v>
      </c>
      <c r="J87" s="229"/>
      <c r="K87" s="231"/>
      <c r="L87" s="229"/>
      <c r="M87" s="231"/>
      <c r="N87" s="229"/>
      <c r="O87" s="229"/>
      <c r="P87" s="229"/>
      <c r="Q87" s="229"/>
      <c r="R87" s="229"/>
      <c r="S87" s="229"/>
      <c r="T87" s="229"/>
      <c r="U87" s="229"/>
      <c r="V87" s="229"/>
      <c r="W87" s="229"/>
      <c r="X87" s="229"/>
      <c r="Y87" s="229"/>
      <c r="Z87" s="229"/>
      <c r="AA87" s="229"/>
      <c r="AB87" s="229"/>
      <c r="AC87" s="229"/>
      <c r="AD87" s="229"/>
      <c r="AE87" s="229"/>
      <c r="AF87" s="229"/>
      <c r="AG87" s="229"/>
      <c r="AH87" s="229"/>
      <c r="AI87" s="229"/>
      <c r="AJ87" s="229"/>
      <c r="AK87" s="229"/>
      <c r="AL87" s="229"/>
    </row>
    <row r="88" spans="1:40" s="13" customFormat="1" x14ac:dyDescent="0.25">
      <c r="A88" s="223" t="s">
        <v>6</v>
      </c>
      <c r="B88" s="224"/>
      <c r="C88" s="227" t="str">
        <f>+C$5</f>
        <v>Instandsetzung und Instandstellung</v>
      </c>
      <c r="D88" s="229"/>
      <c r="E88" s="229"/>
      <c r="F88" s="229"/>
      <c r="G88" s="229"/>
      <c r="H88" s="229"/>
      <c r="I88" s="229"/>
      <c r="J88" s="229"/>
      <c r="K88" s="229"/>
      <c r="L88" s="229"/>
      <c r="M88" s="229"/>
      <c r="N88" s="229"/>
      <c r="O88" s="229"/>
      <c r="P88" s="229"/>
      <c r="Q88" s="229"/>
      <c r="R88" s="229"/>
      <c r="S88" s="229"/>
      <c r="T88" s="229"/>
      <c r="U88" s="229"/>
      <c r="V88" s="229"/>
      <c r="W88" s="229"/>
      <c r="X88" s="229"/>
      <c r="Y88" s="229"/>
      <c r="Z88" s="229"/>
      <c r="AA88" s="229"/>
      <c r="AB88" s="229"/>
      <c r="AC88" s="229"/>
      <c r="AD88" s="229"/>
      <c r="AE88" s="229"/>
      <c r="AF88" s="229"/>
      <c r="AG88" s="229"/>
      <c r="AH88" s="229"/>
      <c r="AI88" s="229"/>
      <c r="AJ88" s="229"/>
      <c r="AK88" s="229"/>
      <c r="AL88" s="229"/>
    </row>
    <row r="89" spans="1:40" s="13" customFormat="1" x14ac:dyDescent="0.25">
      <c r="A89" s="223" t="s">
        <v>239</v>
      </c>
      <c r="B89" s="224"/>
      <c r="C89" s="237">
        <f>+C$6</f>
        <v>2520</v>
      </c>
      <c r="D89" s="229"/>
      <c r="E89" s="229"/>
      <c r="F89" s="229"/>
      <c r="G89" s="229"/>
      <c r="H89" s="223" t="s">
        <v>240</v>
      </c>
      <c r="I89" s="230" t="str">
        <f>+I$6</f>
        <v>....</v>
      </c>
      <c r="J89" s="229"/>
      <c r="K89" s="229"/>
      <c r="L89" s="229"/>
      <c r="M89" s="229"/>
      <c r="N89" s="229"/>
      <c r="O89" s="229"/>
      <c r="P89" s="229"/>
      <c r="Q89" s="229"/>
      <c r="R89" s="229"/>
      <c r="S89" s="229"/>
      <c r="T89" s="229"/>
      <c r="U89" s="229"/>
      <c r="V89" s="229"/>
      <c r="W89" s="229"/>
      <c r="X89" s="229"/>
      <c r="Y89" s="229"/>
      <c r="Z89" s="229"/>
      <c r="AA89" s="229"/>
      <c r="AB89" s="229"/>
      <c r="AC89" s="229"/>
      <c r="AD89" s="229"/>
      <c r="AE89" s="229"/>
      <c r="AF89" s="229"/>
      <c r="AG89" s="229"/>
      <c r="AH89" s="229"/>
      <c r="AI89" s="229"/>
      <c r="AJ89" s="229"/>
      <c r="AK89" s="229"/>
      <c r="AL89" s="229"/>
    </row>
    <row r="90" spans="1:40" x14ac:dyDescent="0.25">
      <c r="A90" s="7" t="s">
        <v>66</v>
      </c>
      <c r="B90" s="35"/>
      <c r="C90" s="7" t="s">
        <v>290</v>
      </c>
      <c r="D90" s="12"/>
      <c r="E90" s="12"/>
      <c r="F90" s="12"/>
      <c r="G90" s="12"/>
      <c r="H90" s="12"/>
      <c r="I90" s="12"/>
      <c r="J90" s="12"/>
      <c r="K90" s="12"/>
      <c r="L90" s="12"/>
      <c r="M90" s="12"/>
      <c r="N90" s="12"/>
      <c r="O90" s="12"/>
      <c r="P90" s="12"/>
      <c r="Q90" s="12"/>
      <c r="R90" s="12"/>
      <c r="S90" s="12"/>
      <c r="T90" s="12"/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F90" s="12"/>
      <c r="AG90" s="12"/>
      <c r="AH90" s="12"/>
      <c r="AI90" s="12"/>
      <c r="AJ90" s="12"/>
      <c r="AK90" s="12"/>
      <c r="AL90" s="12"/>
    </row>
    <row r="91" spans="1:40" x14ac:dyDescent="0.25">
      <c r="A91" s="7" t="s">
        <v>122</v>
      </c>
      <c r="B91" s="8"/>
      <c r="C91" s="11" t="s">
        <v>123</v>
      </c>
      <c r="D91" s="12"/>
      <c r="E91" s="12"/>
      <c r="F91" s="12"/>
      <c r="G91" s="12"/>
      <c r="H91" s="12"/>
      <c r="I91" s="12"/>
      <c r="J91" s="12"/>
      <c r="K91" s="12"/>
      <c r="L91" s="12"/>
      <c r="M91" s="12"/>
      <c r="N91" s="12"/>
      <c r="O91" s="12"/>
      <c r="P91" s="12"/>
      <c r="Q91" s="12"/>
      <c r="R91" s="12"/>
      <c r="S91" s="12"/>
      <c r="T91" s="12"/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F91" s="12"/>
      <c r="AG91" s="12"/>
      <c r="AH91" s="12"/>
      <c r="AI91" s="12"/>
      <c r="AJ91" s="12"/>
      <c r="AK91" s="12"/>
      <c r="AL91" s="12"/>
    </row>
    <row r="92" spans="1:40" x14ac:dyDescent="0.25">
      <c r="A92" s="7"/>
      <c r="B92" s="8"/>
      <c r="C92" s="11" t="s">
        <v>124</v>
      </c>
      <c r="D92" s="12"/>
      <c r="E92" s="12"/>
      <c r="F92" s="12"/>
      <c r="G92" s="12"/>
      <c r="H92" s="12"/>
      <c r="I92" s="12"/>
      <c r="J92" s="12"/>
      <c r="K92" s="12"/>
      <c r="L92" s="12"/>
      <c r="M92" s="12"/>
      <c r="N92" s="12"/>
      <c r="O92" s="12"/>
      <c r="P92" s="12"/>
      <c r="Q92" s="12"/>
      <c r="R92" s="12"/>
      <c r="S92" s="12"/>
      <c r="T92" s="12"/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F92" s="12"/>
      <c r="AG92" s="12"/>
      <c r="AH92" s="12"/>
      <c r="AI92" s="12"/>
      <c r="AJ92" s="12"/>
      <c r="AK92" s="12"/>
      <c r="AL92" s="12"/>
    </row>
    <row r="93" spans="1:40" x14ac:dyDescent="0.25">
      <c r="A93" s="7" t="s">
        <v>67</v>
      </c>
      <c r="B93" s="35"/>
      <c r="C93" s="11" t="s">
        <v>245</v>
      </c>
      <c r="D93" s="12"/>
      <c r="E93" s="12"/>
      <c r="F93" s="12"/>
      <c r="G93" s="12"/>
      <c r="H93" s="12"/>
      <c r="I93" s="12"/>
      <c r="J93" s="12"/>
      <c r="K93" s="12"/>
      <c r="L93" s="12"/>
      <c r="M93" s="12"/>
      <c r="N93" s="12"/>
      <c r="O93" s="12"/>
      <c r="P93" s="12"/>
      <c r="Q93" s="12"/>
      <c r="R93" s="12"/>
      <c r="S93" s="12"/>
      <c r="T93" s="12"/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F93" s="12"/>
      <c r="AG93" s="12"/>
      <c r="AH93" s="12"/>
      <c r="AI93" s="12"/>
      <c r="AJ93" s="12"/>
      <c r="AK93" s="12"/>
      <c r="AL93" s="12"/>
    </row>
    <row r="94" spans="1:40" x14ac:dyDescent="0.25">
      <c r="A94" s="7" t="s">
        <v>68</v>
      </c>
      <c r="B94" s="8"/>
      <c r="C94" s="7" t="s">
        <v>69</v>
      </c>
      <c r="D94" s="34"/>
      <c r="E94" s="10"/>
      <c r="F94" s="10"/>
      <c r="G94" s="10"/>
      <c r="H94" s="10"/>
      <c r="I94" s="10"/>
      <c r="J94" s="10"/>
      <c r="K94" s="10"/>
      <c r="L94" s="10"/>
      <c r="M94" s="10"/>
      <c r="N94" s="10"/>
      <c r="O94" s="10"/>
      <c r="P94" s="10"/>
      <c r="Q94" s="10"/>
      <c r="R94" s="10"/>
      <c r="S94" s="10"/>
      <c r="T94" s="10"/>
      <c r="U94" s="10"/>
      <c r="V94" s="10"/>
      <c r="W94" s="10"/>
      <c r="X94" s="10"/>
      <c r="Y94" s="10"/>
      <c r="Z94" s="10"/>
      <c r="AA94" s="10"/>
      <c r="AB94" s="10"/>
      <c r="AC94" s="10"/>
      <c r="AD94" s="10"/>
      <c r="AE94" s="10"/>
      <c r="AF94" s="10"/>
      <c r="AG94" s="10"/>
      <c r="AH94" s="10"/>
      <c r="AI94" s="10"/>
      <c r="AJ94" s="10"/>
      <c r="AK94" s="10"/>
      <c r="AL94" s="10"/>
    </row>
    <row r="95" spans="1:40" x14ac:dyDescent="0.25">
      <c r="A95" s="7"/>
      <c r="B95" s="8"/>
      <c r="C95" s="7" t="s">
        <v>70</v>
      </c>
      <c r="D95" s="34"/>
      <c r="E95" s="10"/>
      <c r="F95" s="10"/>
      <c r="G95" s="10"/>
      <c r="H95" s="10"/>
      <c r="I95" s="10"/>
      <c r="J95" s="10"/>
      <c r="K95" s="10"/>
      <c r="L95" s="10"/>
      <c r="M95" s="10"/>
      <c r="N95" s="10"/>
      <c r="O95" s="10"/>
      <c r="P95" s="10"/>
      <c r="Q95" s="10"/>
      <c r="R95" s="10"/>
      <c r="S95" s="10"/>
      <c r="T95" s="10"/>
      <c r="U95" s="10"/>
      <c r="V95" s="10"/>
      <c r="W95" s="10"/>
      <c r="X95" s="10"/>
      <c r="Y95" s="10"/>
      <c r="Z95" s="10"/>
      <c r="AA95" s="10"/>
      <c r="AB95" s="10"/>
      <c r="AC95" s="10"/>
      <c r="AD95" s="10"/>
      <c r="AE95" s="10"/>
      <c r="AF95" s="10"/>
      <c r="AG95" s="10"/>
      <c r="AH95" s="10"/>
      <c r="AI95" s="10"/>
      <c r="AJ95" s="10"/>
      <c r="AK95" s="10"/>
      <c r="AL95" s="10"/>
    </row>
    <row r="96" spans="1:40" x14ac:dyDescent="0.25">
      <c r="A96" s="7" t="s">
        <v>71</v>
      </c>
      <c r="B96" s="35"/>
      <c r="C96" s="7" t="s">
        <v>158</v>
      </c>
      <c r="D96" s="12"/>
      <c r="E96" s="12"/>
      <c r="F96" s="12"/>
      <c r="G96" s="12"/>
      <c r="H96" s="12"/>
      <c r="I96" s="12"/>
      <c r="J96" s="12"/>
      <c r="K96" s="12"/>
      <c r="L96" s="12"/>
      <c r="M96" s="12"/>
      <c r="N96" s="12"/>
      <c r="O96" s="12"/>
      <c r="P96" s="12"/>
      <c r="Q96" s="12"/>
      <c r="R96" s="12"/>
      <c r="S96" s="12"/>
      <c r="T96" s="12"/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F96" s="12"/>
      <c r="AG96" s="12"/>
      <c r="AH96" s="12"/>
      <c r="AI96" s="12"/>
      <c r="AJ96" s="12"/>
      <c r="AK96" s="12"/>
      <c r="AL96" s="12"/>
    </row>
    <row r="97" spans="1:38" x14ac:dyDescent="0.25">
      <c r="A97" s="7" t="s">
        <v>294</v>
      </c>
      <c r="B97" s="35"/>
      <c r="C97" s="7" t="s">
        <v>219</v>
      </c>
      <c r="D97" s="10"/>
      <c r="E97" s="10"/>
      <c r="F97" s="10"/>
      <c r="G97" s="10"/>
      <c r="H97" s="10"/>
      <c r="I97" s="10"/>
      <c r="J97" s="10"/>
      <c r="K97" s="10"/>
      <c r="L97" s="10"/>
      <c r="M97" s="10"/>
      <c r="N97" s="10"/>
      <c r="O97" s="10"/>
      <c r="P97" s="10"/>
      <c r="Q97" s="10"/>
      <c r="R97" s="10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  <c r="AF97" s="10"/>
      <c r="AG97" s="10"/>
      <c r="AH97" s="10"/>
      <c r="AI97" s="10"/>
      <c r="AJ97" s="10"/>
      <c r="AK97" s="10"/>
      <c r="AL97" s="10"/>
    </row>
    <row r="98" spans="1:38" x14ac:dyDescent="0.25">
      <c r="A98" s="7" t="s">
        <v>292</v>
      </c>
      <c r="B98" s="35"/>
      <c r="C98" s="7" t="s">
        <v>219</v>
      </c>
      <c r="D98" s="10"/>
      <c r="E98" s="10"/>
      <c r="F98" s="10"/>
      <c r="G98" s="10"/>
      <c r="H98" s="10"/>
      <c r="I98" s="10"/>
      <c r="J98" s="10"/>
      <c r="K98" s="10"/>
      <c r="L98" s="10"/>
      <c r="M98" s="10"/>
      <c r="N98" s="10"/>
      <c r="O98" s="10"/>
      <c r="P98" s="10"/>
      <c r="Q98" s="10"/>
      <c r="R98" s="1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  <c r="AF98" s="10"/>
      <c r="AG98" s="10"/>
      <c r="AH98" s="10"/>
      <c r="AI98" s="10"/>
      <c r="AJ98" s="10"/>
      <c r="AK98" s="10"/>
      <c r="AL98" s="10"/>
    </row>
    <row r="99" spans="1:38" x14ac:dyDescent="0.25">
      <c r="A99" s="7" t="s">
        <v>293</v>
      </c>
      <c r="B99" s="35"/>
      <c r="C99" s="7" t="s">
        <v>219</v>
      </c>
      <c r="D99" s="10"/>
      <c r="E99" s="10"/>
      <c r="F99" s="10"/>
      <c r="G99" s="10"/>
      <c r="H99" s="10"/>
      <c r="I99" s="10"/>
      <c r="J99" s="10"/>
      <c r="K99" s="10"/>
      <c r="L99" s="10"/>
      <c r="M99" s="10"/>
      <c r="N99" s="10"/>
      <c r="O99" s="10"/>
      <c r="P99" s="10"/>
      <c r="Q99" s="10"/>
      <c r="R99" s="1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  <c r="AF99" s="10"/>
      <c r="AG99" s="10"/>
      <c r="AH99" s="10"/>
      <c r="AI99" s="10"/>
      <c r="AJ99" s="10"/>
      <c r="AK99" s="10"/>
      <c r="AL99" s="10"/>
    </row>
    <row r="100" spans="1:38" s="20" customFormat="1" x14ac:dyDescent="0.25">
      <c r="A100" s="3"/>
      <c r="B100" s="4"/>
      <c r="C100" s="250"/>
      <c r="D100" s="251"/>
      <c r="E100" s="251"/>
      <c r="F100" s="251"/>
      <c r="G100" s="251"/>
      <c r="H100" s="251"/>
      <c r="I100" s="251"/>
      <c r="J100" s="251"/>
      <c r="K100" s="251"/>
      <c r="L100" s="251"/>
      <c r="M100" s="251"/>
      <c r="N100" s="251"/>
      <c r="O100" s="251"/>
      <c r="P100" s="251"/>
      <c r="Q100" s="251"/>
      <c r="R100" s="251"/>
      <c r="S100" s="251"/>
      <c r="T100" s="251"/>
      <c r="U100" s="251"/>
      <c r="V100" s="251"/>
      <c r="W100" s="251"/>
      <c r="X100" s="251"/>
      <c r="Y100" s="251"/>
      <c r="Z100" s="251"/>
      <c r="AA100" s="251"/>
      <c r="AB100" s="251"/>
      <c r="AC100" s="251"/>
      <c r="AD100" s="251"/>
      <c r="AE100" s="251"/>
      <c r="AF100" s="251"/>
      <c r="AG100" s="251"/>
      <c r="AH100" s="251"/>
      <c r="AI100" s="251"/>
      <c r="AJ100" s="251"/>
      <c r="AK100" s="251"/>
      <c r="AL100" s="251"/>
    </row>
    <row r="101" spans="1:38" x14ac:dyDescent="0.25">
      <c r="A101" s="7" t="s">
        <v>291</v>
      </c>
      <c r="B101" s="35"/>
      <c r="C101" s="5" t="s">
        <v>73</v>
      </c>
      <c r="D101" s="6"/>
      <c r="E101" s="6"/>
      <c r="F101" s="6"/>
      <c r="G101" s="6"/>
      <c r="H101" s="6"/>
      <c r="I101" s="6"/>
      <c r="J101" s="6"/>
      <c r="K101" s="6"/>
      <c r="L101" s="6"/>
      <c r="M101" s="6"/>
      <c r="N101" s="6"/>
      <c r="O101" s="6"/>
      <c r="P101" s="6"/>
      <c r="Q101" s="6"/>
      <c r="R101" s="6"/>
      <c r="S101" s="6"/>
      <c r="T101" s="6"/>
      <c r="U101" s="6"/>
      <c r="V101" s="6"/>
      <c r="W101" s="6"/>
      <c r="X101" s="6"/>
      <c r="Y101" s="6"/>
      <c r="Z101" s="6"/>
      <c r="AA101" s="6"/>
      <c r="AB101" s="6"/>
      <c r="AC101" s="6"/>
      <c r="AD101" s="6"/>
      <c r="AE101" s="6"/>
      <c r="AF101" s="6"/>
      <c r="AG101" s="264"/>
      <c r="AH101" s="6"/>
      <c r="AI101" s="6"/>
      <c r="AJ101" s="6"/>
      <c r="AK101" s="6"/>
      <c r="AL101" s="6"/>
    </row>
    <row r="102" spans="1:38" ht="7.5" customHeight="1" x14ac:dyDescent="0.25"/>
    <row r="103" spans="1:38" x14ac:dyDescent="0.25">
      <c r="A103" s="13" t="s">
        <v>76</v>
      </c>
      <c r="B103" s="13"/>
    </row>
    <row r="104" spans="1:38" s="20" customFormat="1" x14ac:dyDescent="0.25">
      <c r="A104" s="15" t="s">
        <v>29</v>
      </c>
      <c r="B104" s="15" t="s">
        <v>168</v>
      </c>
      <c r="C104" s="3"/>
      <c r="D104" s="71" t="str">
        <f>+D$13</f>
        <v>Gesamtanlage</v>
      </c>
      <c r="E104" s="72"/>
      <c r="F104" s="24"/>
      <c r="G104" s="71" t="str">
        <f>+G$13</f>
        <v>Generalplanung</v>
      </c>
      <c r="H104" s="72"/>
      <c r="I104" s="24"/>
      <c r="J104" s="71" t="str">
        <f>+J$13</f>
        <v>Gesamtanlage</v>
      </c>
      <c r="K104" s="72"/>
      <c r="L104" s="24"/>
      <c r="M104" s="71" t="str">
        <f>+M$13</f>
        <v>Gesamtanlage</v>
      </c>
      <c r="N104" s="72"/>
      <c r="O104" s="24"/>
      <c r="P104" s="71" t="str">
        <f>+P$13</f>
        <v>Gesamtanlage</v>
      </c>
      <c r="Q104" s="72"/>
      <c r="R104" s="24"/>
      <c r="S104" s="71" t="str">
        <f>+S$13</f>
        <v>Gesamtanlage</v>
      </c>
      <c r="T104" s="72"/>
      <c r="U104" s="24"/>
      <c r="V104" s="71" t="str">
        <f>+V$13</f>
        <v>Gesamtanlage</v>
      </c>
      <c r="W104" s="72"/>
      <c r="X104" s="24"/>
      <c r="Y104" s="71" t="str">
        <f>+Y$13</f>
        <v>Gesamtanlage</v>
      </c>
      <c r="Z104" s="72"/>
      <c r="AA104" s="24"/>
      <c r="AB104" s="71" t="str">
        <f>+AB$13</f>
        <v>Gesamtanlage</v>
      </c>
      <c r="AC104" s="72"/>
      <c r="AD104" s="15"/>
      <c r="AE104" s="71" t="str">
        <f>+AE$13</f>
        <v>Gesamtanlage</v>
      </c>
      <c r="AF104" s="72"/>
      <c r="AG104" s="24"/>
      <c r="AH104" s="71" t="str">
        <f>+AH$13</f>
        <v>Gesamtanlage</v>
      </c>
      <c r="AI104" s="72"/>
      <c r="AJ104" s="24"/>
      <c r="AK104" s="71"/>
      <c r="AL104" s="72"/>
    </row>
    <row r="105" spans="1:38" s="20" customFormat="1" x14ac:dyDescent="0.25">
      <c r="A105" s="15" t="s">
        <v>77</v>
      </c>
      <c r="B105" s="15" t="s">
        <v>13</v>
      </c>
      <c r="C105" s="3"/>
      <c r="D105" s="24"/>
      <c r="E105" s="4"/>
      <c r="F105" s="24"/>
      <c r="G105" s="73" t="str">
        <f>+G$15</f>
        <v>SIA 102</v>
      </c>
      <c r="H105" s="74" t="str">
        <f>+H$15</f>
        <v>ARCH</v>
      </c>
      <c r="I105" s="24"/>
      <c r="J105" s="73" t="str">
        <f>+J$15</f>
        <v>SIA 102</v>
      </c>
      <c r="K105" s="74" t="str">
        <f>+K$15</f>
        <v>ARCH</v>
      </c>
      <c r="L105" s="24"/>
      <c r="M105" s="73" t="str">
        <f>+M$15</f>
        <v>SIA 103</v>
      </c>
      <c r="N105" s="74" t="str">
        <f>+N$15</f>
        <v>BAUI</v>
      </c>
      <c r="O105" s="24"/>
      <c r="P105" s="73" t="str">
        <f>+P$15</f>
        <v>SIA 105</v>
      </c>
      <c r="Q105" s="74" t="str">
        <f>+Q$15</f>
        <v>LA</v>
      </c>
      <c r="R105" s="24"/>
      <c r="S105" s="73" t="str">
        <f>+S$15</f>
        <v>SIA 108</v>
      </c>
      <c r="T105" s="74" t="str">
        <f>+T$15</f>
        <v>ELEK</v>
      </c>
      <c r="U105" s="4"/>
      <c r="V105" s="73" t="str">
        <f>+V$15</f>
        <v>SIA 108</v>
      </c>
      <c r="W105" s="74" t="str">
        <f>+W$15</f>
        <v>HK</v>
      </c>
      <c r="X105" s="15"/>
      <c r="Y105" s="73" t="str">
        <f>+Y$15</f>
        <v>SIA 108</v>
      </c>
      <c r="Z105" s="74" t="str">
        <f>+Z$15</f>
        <v>LK</v>
      </c>
      <c r="AA105" s="15"/>
      <c r="AB105" s="73" t="str">
        <f>+AB$15</f>
        <v>SIA 108</v>
      </c>
      <c r="AC105" s="74" t="str">
        <f>+AC$15</f>
        <v>SANI</v>
      </c>
      <c r="AD105" s="15"/>
      <c r="AE105" s="73" t="str">
        <f>+AE$15</f>
        <v>SIA 108</v>
      </c>
      <c r="AF105" s="74" t="str">
        <f>+AF$15</f>
        <v>GA</v>
      </c>
      <c r="AG105" s="15"/>
      <c r="AH105" s="73" t="str">
        <f>+AH$15</f>
        <v>SIA 108</v>
      </c>
      <c r="AI105" s="74" t="str">
        <f>+AI$15</f>
        <v>FKOO</v>
      </c>
      <c r="AJ105" s="75"/>
      <c r="AK105" s="73"/>
      <c r="AL105" s="74"/>
    </row>
    <row r="106" spans="1:38" x14ac:dyDescent="0.25">
      <c r="A106" s="11" t="s">
        <v>170</v>
      </c>
      <c r="B106" s="36" t="s">
        <v>172</v>
      </c>
      <c r="C106" s="7" t="s">
        <v>31</v>
      </c>
      <c r="D106" s="12"/>
      <c r="E106" s="8"/>
      <c r="F106" s="11"/>
      <c r="G106" s="76"/>
      <c r="H106" s="77">
        <f>+H73</f>
        <v>0</v>
      </c>
      <c r="I106" s="11"/>
      <c r="J106" s="76"/>
      <c r="K106" s="77">
        <f>+K73</f>
        <v>1886000</v>
      </c>
      <c r="L106" s="34"/>
      <c r="M106" s="76"/>
      <c r="N106" s="77">
        <f>+N73</f>
        <v>19000</v>
      </c>
      <c r="O106" s="35"/>
      <c r="P106" s="76"/>
      <c r="Q106" s="77">
        <f>+Q73</f>
        <v>0</v>
      </c>
      <c r="R106" s="36"/>
      <c r="S106" s="76"/>
      <c r="T106" s="77">
        <f>+T73</f>
        <v>529000</v>
      </c>
      <c r="U106" s="36" t="s">
        <v>29</v>
      </c>
      <c r="V106" s="78"/>
      <c r="W106" s="79">
        <f>+W73+Z73+AC73</f>
        <v>385000</v>
      </c>
      <c r="X106" s="52" t="s">
        <v>136</v>
      </c>
      <c r="Y106" s="78"/>
      <c r="Z106" s="79">
        <f>+W106</f>
        <v>385000</v>
      </c>
      <c r="AA106" s="52" t="s">
        <v>136</v>
      </c>
      <c r="AB106" s="78"/>
      <c r="AC106" s="79">
        <f>+W106</f>
        <v>385000</v>
      </c>
      <c r="AD106" s="52" t="s">
        <v>136</v>
      </c>
      <c r="AE106" s="76"/>
      <c r="AF106" s="77">
        <f>+AF73</f>
        <v>60000</v>
      </c>
      <c r="AG106" s="36"/>
      <c r="AH106" s="76"/>
      <c r="AI106" s="77">
        <f>+AI73</f>
        <v>0</v>
      </c>
      <c r="AJ106" s="10"/>
      <c r="AK106" s="80"/>
      <c r="AL106" s="81"/>
    </row>
    <row r="107" spans="1:38" x14ac:dyDescent="0.25">
      <c r="A107" s="11" t="s">
        <v>78</v>
      </c>
      <c r="B107" s="7" t="s">
        <v>277</v>
      </c>
      <c r="C107" s="7" t="s">
        <v>29</v>
      </c>
      <c r="D107" s="10"/>
      <c r="E107" s="8"/>
      <c r="F107" s="11"/>
      <c r="G107" s="82"/>
      <c r="H107" s="83"/>
      <c r="I107" s="11"/>
      <c r="J107" s="82"/>
      <c r="K107" s="84">
        <v>6.2E-2</v>
      </c>
      <c r="L107" s="34"/>
      <c r="M107" s="82"/>
      <c r="N107" s="84">
        <v>7.4999999999999997E-2</v>
      </c>
      <c r="O107" s="35"/>
      <c r="P107" s="82"/>
      <c r="Q107" s="84">
        <f>+K107</f>
        <v>6.2E-2</v>
      </c>
      <c r="R107" s="36"/>
      <c r="S107" s="82"/>
      <c r="T107" s="84">
        <v>6.6000000000000003E-2</v>
      </c>
      <c r="U107" s="36"/>
      <c r="V107" s="82"/>
      <c r="W107" s="85">
        <f>+T107</f>
        <v>6.6000000000000003E-2</v>
      </c>
      <c r="X107" s="36"/>
      <c r="Y107" s="82"/>
      <c r="Z107" s="85">
        <f>+T107</f>
        <v>6.6000000000000003E-2</v>
      </c>
      <c r="AA107" s="36"/>
      <c r="AB107" s="82"/>
      <c r="AC107" s="85">
        <f>+T107</f>
        <v>6.6000000000000003E-2</v>
      </c>
      <c r="AD107" s="36"/>
      <c r="AE107" s="82"/>
      <c r="AF107" s="84">
        <f>+T107</f>
        <v>6.6000000000000003E-2</v>
      </c>
      <c r="AG107" s="36"/>
      <c r="AH107" s="82"/>
      <c r="AI107" s="84">
        <f>+T107</f>
        <v>6.6000000000000003E-2</v>
      </c>
      <c r="AJ107" s="10"/>
      <c r="AK107" s="48"/>
      <c r="AL107" s="49"/>
    </row>
    <row r="108" spans="1:38" x14ac:dyDescent="0.25">
      <c r="A108" s="11" t="s">
        <v>79</v>
      </c>
      <c r="B108" s="7" t="s">
        <v>277</v>
      </c>
      <c r="C108" s="7" t="s">
        <v>29</v>
      </c>
      <c r="D108" s="10"/>
      <c r="E108" s="8"/>
      <c r="F108" s="11"/>
      <c r="G108" s="86"/>
      <c r="H108" s="87"/>
      <c r="I108" s="11"/>
      <c r="J108" s="86"/>
      <c r="K108" s="88">
        <v>10.58</v>
      </c>
      <c r="L108" s="34"/>
      <c r="M108" s="86"/>
      <c r="N108" s="88">
        <v>7.23</v>
      </c>
      <c r="O108" s="35"/>
      <c r="P108" s="86"/>
      <c r="Q108" s="88">
        <f>+K108</f>
        <v>10.58</v>
      </c>
      <c r="R108" s="36"/>
      <c r="S108" s="86"/>
      <c r="T108" s="88">
        <v>11.28</v>
      </c>
      <c r="U108" s="36"/>
      <c r="V108" s="86"/>
      <c r="W108" s="88">
        <f>+T108</f>
        <v>11.28</v>
      </c>
      <c r="X108" s="36"/>
      <c r="Y108" s="86"/>
      <c r="Z108" s="88">
        <f>+T108</f>
        <v>11.28</v>
      </c>
      <c r="AA108" s="36"/>
      <c r="AB108" s="86"/>
      <c r="AC108" s="88">
        <f>+T108</f>
        <v>11.28</v>
      </c>
      <c r="AD108" s="36"/>
      <c r="AE108" s="86"/>
      <c r="AF108" s="88">
        <f>+T108</f>
        <v>11.28</v>
      </c>
      <c r="AG108" s="36"/>
      <c r="AH108" s="86"/>
      <c r="AI108" s="88">
        <f>+T108</f>
        <v>11.28</v>
      </c>
      <c r="AJ108" s="10"/>
      <c r="AK108" s="89"/>
      <c r="AL108" s="90"/>
    </row>
    <row r="109" spans="1:38" x14ac:dyDescent="0.25">
      <c r="A109" s="11" t="s">
        <v>80</v>
      </c>
      <c r="B109" s="36" t="s">
        <v>81</v>
      </c>
      <c r="C109" s="9" t="s">
        <v>29</v>
      </c>
      <c r="D109" s="10"/>
      <c r="E109" s="8"/>
      <c r="F109" s="11"/>
      <c r="G109" s="91"/>
      <c r="H109" s="92"/>
      <c r="I109" s="11"/>
      <c r="J109" s="91"/>
      <c r="K109" s="92">
        <f>IF(+K106&gt;0,(+K107+K108/(K106^(1/3))),0)</f>
        <v>0.1476324635233944</v>
      </c>
      <c r="L109" s="34"/>
      <c r="M109" s="91"/>
      <c r="N109" s="92">
        <f>IF(+N106&gt;0,(+N107+N108/(N106^(1/3))),0)</f>
        <v>0.34594871581506015</v>
      </c>
      <c r="O109" s="35"/>
      <c r="P109" s="91"/>
      <c r="Q109" s="92">
        <f>IF(+Q106&gt;0,(+Q107+Q108/(Q106^(1/3))),0)</f>
        <v>0</v>
      </c>
      <c r="R109" s="36"/>
      <c r="S109" s="91"/>
      <c r="T109" s="92">
        <f>IF(+T106&gt;0,(+T107+T108/(T106^(1/3))),0)</f>
        <v>0.20547312840315507</v>
      </c>
      <c r="U109" s="36"/>
      <c r="V109" s="91"/>
      <c r="W109" s="92">
        <f>IF(+W106&gt;0,(+W107+W108/(W106^(1/3))),0)</f>
        <v>0.2210561000581677</v>
      </c>
      <c r="X109" s="36"/>
      <c r="Y109" s="91"/>
      <c r="Z109" s="92">
        <f>IF(+Z106&gt;0,(+Z107+Z108/(Z106^(1/3))),0)</f>
        <v>0.2210561000581677</v>
      </c>
      <c r="AA109" s="36"/>
      <c r="AB109" s="91"/>
      <c r="AC109" s="92">
        <f>IF(+AC106&gt;0,(+AC107+AC108/(AC106^(1/3))),0)</f>
        <v>0.2210561000581677</v>
      </c>
      <c r="AD109" s="36"/>
      <c r="AE109" s="91"/>
      <c r="AF109" s="92">
        <f>IF(+AF106&gt;0,(+AF107+AF108/(AF106^(1/3))),0)</f>
        <v>0.35413234657997594</v>
      </c>
      <c r="AG109" s="36"/>
      <c r="AH109" s="91"/>
      <c r="AI109" s="92">
        <f>IF(+AI106&gt;0,(+AI107+AI108/(AI106^(1/3))),0)</f>
        <v>0</v>
      </c>
      <c r="AJ109" s="10"/>
      <c r="AK109" s="239"/>
      <c r="AL109" s="240"/>
    </row>
    <row r="110" spans="1:38" ht="7.5" customHeight="1" x14ac:dyDescent="0.25"/>
    <row r="111" spans="1:38" x14ac:dyDescent="0.25">
      <c r="A111" s="13" t="s">
        <v>82</v>
      </c>
      <c r="B111" s="13"/>
      <c r="D111" s="20"/>
      <c r="E111" s="20"/>
      <c r="F111" s="20"/>
      <c r="H111" s="20"/>
      <c r="I111" s="20"/>
      <c r="K111" s="20"/>
      <c r="AJ111" s="20"/>
      <c r="AL111" s="20"/>
    </row>
    <row r="112" spans="1:38" x14ac:dyDescent="0.25">
      <c r="A112" s="93" t="s">
        <v>119</v>
      </c>
      <c r="B112" s="36" t="s">
        <v>83</v>
      </c>
      <c r="C112" s="9"/>
      <c r="D112" s="10"/>
      <c r="E112" s="8"/>
      <c r="F112" s="113"/>
      <c r="G112" s="113"/>
      <c r="H112" s="113"/>
      <c r="I112" s="113"/>
      <c r="J112" s="94" t="s">
        <v>84</v>
      </c>
      <c r="K112" s="95" t="s">
        <v>85</v>
      </c>
      <c r="L112" s="34"/>
      <c r="M112" s="94" t="s">
        <v>84</v>
      </c>
      <c r="N112" s="95" t="s">
        <v>85</v>
      </c>
      <c r="O112" s="35"/>
      <c r="P112" s="94" t="s">
        <v>84</v>
      </c>
      <c r="Q112" s="95" t="s">
        <v>85</v>
      </c>
      <c r="R112" s="36"/>
      <c r="S112" s="94" t="s">
        <v>84</v>
      </c>
      <c r="T112" s="95" t="s">
        <v>85</v>
      </c>
      <c r="U112" s="34"/>
      <c r="V112" s="94" t="s">
        <v>84</v>
      </c>
      <c r="W112" s="95" t="s">
        <v>85</v>
      </c>
      <c r="X112" s="35"/>
      <c r="Y112" s="94" t="s">
        <v>84</v>
      </c>
      <c r="Z112" s="95" t="s">
        <v>85</v>
      </c>
      <c r="AA112" s="38"/>
      <c r="AB112" s="94" t="s">
        <v>84</v>
      </c>
      <c r="AC112" s="95" t="s">
        <v>85</v>
      </c>
      <c r="AD112" s="38"/>
      <c r="AE112" s="94" t="s">
        <v>84</v>
      </c>
      <c r="AF112" s="95" t="s">
        <v>85</v>
      </c>
      <c r="AG112" s="38"/>
      <c r="AH112" s="94" t="s">
        <v>84</v>
      </c>
      <c r="AI112" s="95" t="s">
        <v>85</v>
      </c>
      <c r="AJ112" s="10"/>
      <c r="AK112" s="94"/>
      <c r="AL112" s="95"/>
    </row>
    <row r="113" spans="1:38" x14ac:dyDescent="0.25">
      <c r="A113" s="28">
        <v>31</v>
      </c>
      <c r="B113" s="36" t="s">
        <v>86</v>
      </c>
      <c r="C113" s="9" t="s">
        <v>8</v>
      </c>
      <c r="D113" s="10"/>
      <c r="E113" s="8"/>
      <c r="F113" s="113"/>
      <c r="G113" s="113"/>
      <c r="H113" s="113"/>
      <c r="I113" s="113"/>
      <c r="J113" s="96">
        <v>0.03</v>
      </c>
      <c r="K113" s="97">
        <f>+J113</f>
        <v>0.03</v>
      </c>
      <c r="L113" s="34"/>
      <c r="M113" s="96">
        <v>0.06</v>
      </c>
      <c r="N113" s="97">
        <f>+M113</f>
        <v>0.06</v>
      </c>
      <c r="O113" s="35"/>
      <c r="P113" s="96">
        <v>0.04</v>
      </c>
      <c r="Q113" s="97">
        <v>0.04</v>
      </c>
      <c r="R113" s="36"/>
      <c r="S113" s="96">
        <v>0.06</v>
      </c>
      <c r="T113" s="97">
        <v>0.06</v>
      </c>
      <c r="U113" s="36"/>
      <c r="V113" s="96">
        <v>0.1</v>
      </c>
      <c r="W113" s="97">
        <v>0.1</v>
      </c>
      <c r="X113" s="36"/>
      <c r="Y113" s="96">
        <v>0.12</v>
      </c>
      <c r="Z113" s="97">
        <v>0.12</v>
      </c>
      <c r="AA113" s="98"/>
      <c r="AB113" s="96">
        <v>0.06</v>
      </c>
      <c r="AC113" s="97">
        <v>0.06</v>
      </c>
      <c r="AD113" s="98"/>
      <c r="AE113" s="96">
        <v>0.05</v>
      </c>
      <c r="AF113" s="97">
        <f>+AE113</f>
        <v>0.05</v>
      </c>
      <c r="AG113" s="98"/>
      <c r="AH113" s="96">
        <v>0.08</v>
      </c>
      <c r="AI113" s="97">
        <f>+AH113</f>
        <v>0.08</v>
      </c>
      <c r="AJ113" s="10"/>
      <c r="AK113" s="48"/>
      <c r="AL113" s="49"/>
    </row>
    <row r="114" spans="1:38" x14ac:dyDescent="0.25">
      <c r="A114" s="36"/>
      <c r="B114" s="36" t="s">
        <v>87</v>
      </c>
      <c r="C114" s="9" t="s">
        <v>8</v>
      </c>
      <c r="D114" s="10"/>
      <c r="E114" s="8"/>
      <c r="F114" s="113"/>
      <c r="G114" s="113"/>
      <c r="H114" s="113"/>
      <c r="I114" s="113"/>
      <c r="J114" s="99">
        <v>0.06</v>
      </c>
      <c r="K114" s="100">
        <f>+J114</f>
        <v>0.06</v>
      </c>
      <c r="L114" s="34"/>
      <c r="M114" s="101" t="s">
        <v>88</v>
      </c>
      <c r="N114" s="102"/>
      <c r="O114" s="35"/>
      <c r="P114" s="99">
        <v>0.08</v>
      </c>
      <c r="Q114" s="100">
        <v>0.08</v>
      </c>
      <c r="R114" s="36"/>
      <c r="S114" s="101" t="s">
        <v>88</v>
      </c>
      <c r="T114" s="102"/>
      <c r="U114" s="36"/>
      <c r="V114" s="101" t="s">
        <v>88</v>
      </c>
      <c r="W114" s="102"/>
      <c r="X114" s="36"/>
      <c r="Y114" s="101" t="s">
        <v>88</v>
      </c>
      <c r="Z114" s="102"/>
      <c r="AA114" s="98"/>
      <c r="AB114" s="101" t="s">
        <v>88</v>
      </c>
      <c r="AC114" s="102"/>
      <c r="AD114" s="98"/>
      <c r="AE114" s="101" t="s">
        <v>88</v>
      </c>
      <c r="AF114" s="102"/>
      <c r="AG114" s="98"/>
      <c r="AH114" s="101" t="s">
        <v>88</v>
      </c>
      <c r="AI114" s="102"/>
      <c r="AJ114" s="10"/>
      <c r="AK114" s="48"/>
      <c r="AL114" s="49"/>
    </row>
    <row r="115" spans="1:38" x14ac:dyDescent="0.25">
      <c r="A115" s="28">
        <v>32</v>
      </c>
      <c r="B115" s="36" t="s">
        <v>89</v>
      </c>
      <c r="C115" s="9" t="s">
        <v>8</v>
      </c>
      <c r="D115" s="10"/>
      <c r="E115" s="8"/>
      <c r="F115" s="113"/>
      <c r="G115" s="113"/>
      <c r="H115" s="113"/>
      <c r="I115" s="113"/>
      <c r="J115" s="99">
        <v>0.13</v>
      </c>
      <c r="K115" s="100">
        <v>0.13</v>
      </c>
      <c r="L115" s="34"/>
      <c r="M115" s="99">
        <v>0.24</v>
      </c>
      <c r="N115" s="100">
        <f>+M115</f>
        <v>0.24</v>
      </c>
      <c r="O115" s="35"/>
      <c r="P115" s="99">
        <v>0.1</v>
      </c>
      <c r="Q115" s="100">
        <v>0.1</v>
      </c>
      <c r="R115" s="36"/>
      <c r="S115" s="99">
        <v>0.18</v>
      </c>
      <c r="T115" s="100">
        <v>0.16</v>
      </c>
      <c r="U115" s="36"/>
      <c r="V115" s="99">
        <v>0.2</v>
      </c>
      <c r="W115" s="100">
        <v>0.18</v>
      </c>
      <c r="X115" s="36"/>
      <c r="Y115" s="99">
        <v>0.18</v>
      </c>
      <c r="Z115" s="100">
        <v>0.16</v>
      </c>
      <c r="AA115" s="98"/>
      <c r="AB115" s="99">
        <v>0.2</v>
      </c>
      <c r="AC115" s="100">
        <v>0.18</v>
      </c>
      <c r="AD115" s="98"/>
      <c r="AE115" s="99">
        <v>0.2</v>
      </c>
      <c r="AF115" s="100">
        <f>+AE115</f>
        <v>0.2</v>
      </c>
      <c r="AG115" s="98"/>
      <c r="AH115" s="99">
        <v>0.15</v>
      </c>
      <c r="AI115" s="100">
        <f>+AH115</f>
        <v>0.15</v>
      </c>
      <c r="AJ115" s="10"/>
      <c r="AK115" s="48"/>
      <c r="AL115" s="49"/>
    </row>
    <row r="116" spans="1:38" x14ac:dyDescent="0.25">
      <c r="A116" s="36"/>
      <c r="B116" s="36" t="s">
        <v>90</v>
      </c>
      <c r="C116" s="9" t="s">
        <v>8</v>
      </c>
      <c r="D116" s="10"/>
      <c r="E116" s="8"/>
      <c r="F116" s="113"/>
      <c r="G116" s="113"/>
      <c r="H116" s="113"/>
      <c r="I116" s="113"/>
      <c r="J116" s="99">
        <v>0.04</v>
      </c>
      <c r="K116" s="100">
        <v>0.04</v>
      </c>
      <c r="L116" s="34"/>
      <c r="M116" s="101" t="s">
        <v>88</v>
      </c>
      <c r="N116" s="102"/>
      <c r="O116" s="35"/>
      <c r="P116" s="99">
        <v>0.04</v>
      </c>
      <c r="Q116" s="100">
        <v>0.04</v>
      </c>
      <c r="R116" s="36"/>
      <c r="S116" s="101" t="s">
        <v>88</v>
      </c>
      <c r="T116" s="102"/>
      <c r="U116" s="36"/>
      <c r="V116" s="101" t="s">
        <v>88</v>
      </c>
      <c r="W116" s="102"/>
      <c r="X116" s="36"/>
      <c r="Y116" s="101" t="s">
        <v>88</v>
      </c>
      <c r="Z116" s="102"/>
      <c r="AA116" s="36"/>
      <c r="AB116" s="101" t="s">
        <v>88</v>
      </c>
      <c r="AC116" s="102"/>
      <c r="AD116" s="36"/>
      <c r="AE116" s="101" t="s">
        <v>88</v>
      </c>
      <c r="AF116" s="102"/>
      <c r="AG116" s="36"/>
      <c r="AH116" s="101" t="s">
        <v>88</v>
      </c>
      <c r="AI116" s="102"/>
      <c r="AJ116" s="10"/>
      <c r="AK116" s="48"/>
      <c r="AL116" s="49"/>
    </row>
    <row r="117" spans="1:38" x14ac:dyDescent="0.25">
      <c r="A117" s="36"/>
      <c r="B117" s="36" t="s">
        <v>91</v>
      </c>
      <c r="C117" s="9" t="s">
        <v>8</v>
      </c>
      <c r="D117" s="10"/>
      <c r="E117" s="8"/>
      <c r="F117" s="113"/>
      <c r="G117" s="113"/>
      <c r="H117" s="113"/>
      <c r="I117" s="113"/>
      <c r="J117" s="99">
        <v>0.04</v>
      </c>
      <c r="K117" s="100">
        <v>0.04</v>
      </c>
      <c r="L117" s="34"/>
      <c r="M117" s="101" t="s">
        <v>88</v>
      </c>
      <c r="N117" s="102"/>
      <c r="O117" s="35"/>
      <c r="P117" s="99">
        <v>0.04</v>
      </c>
      <c r="Q117" s="100">
        <v>0.04</v>
      </c>
      <c r="R117" s="36"/>
      <c r="S117" s="101" t="s">
        <v>88</v>
      </c>
      <c r="T117" s="102"/>
      <c r="U117" s="36"/>
      <c r="V117" s="101" t="s">
        <v>88</v>
      </c>
      <c r="W117" s="102"/>
      <c r="X117" s="36"/>
      <c r="Y117" s="101" t="s">
        <v>88</v>
      </c>
      <c r="Z117" s="102"/>
      <c r="AA117" s="36"/>
      <c r="AB117" s="101" t="s">
        <v>88</v>
      </c>
      <c r="AC117" s="102"/>
      <c r="AD117" s="36"/>
      <c r="AE117" s="101" t="s">
        <v>88</v>
      </c>
      <c r="AF117" s="102"/>
      <c r="AG117" s="36"/>
      <c r="AH117" s="101" t="s">
        <v>88</v>
      </c>
      <c r="AI117" s="102"/>
      <c r="AJ117" s="10"/>
      <c r="AK117" s="48"/>
      <c r="AL117" s="49"/>
    </row>
    <row r="118" spans="1:38" x14ac:dyDescent="0.25">
      <c r="A118" s="28">
        <v>33</v>
      </c>
      <c r="B118" s="36" t="s">
        <v>223</v>
      </c>
      <c r="C118" s="9" t="s">
        <v>8</v>
      </c>
      <c r="D118" s="10"/>
      <c r="E118" s="8"/>
      <c r="F118" s="113"/>
      <c r="G118" s="113"/>
      <c r="H118" s="113"/>
      <c r="I118" s="113"/>
      <c r="J118" s="99">
        <v>2.5000000000000001E-2</v>
      </c>
      <c r="K118" s="100">
        <v>2.5000000000000001E-2</v>
      </c>
      <c r="L118" s="34"/>
      <c r="M118" s="101" t="s">
        <v>88</v>
      </c>
      <c r="N118" s="102"/>
      <c r="O118" s="35"/>
      <c r="P118" s="99">
        <v>2.5000000000000001E-2</v>
      </c>
      <c r="Q118" s="100">
        <v>2.5000000000000001E-2</v>
      </c>
      <c r="R118" s="36"/>
      <c r="S118" s="99" t="s">
        <v>92</v>
      </c>
      <c r="T118" s="100">
        <v>0.02</v>
      </c>
      <c r="U118" s="15"/>
      <c r="V118" s="99" t="s">
        <v>92</v>
      </c>
      <c r="W118" s="100">
        <v>0.02</v>
      </c>
      <c r="X118" s="15"/>
      <c r="Y118" s="99" t="s">
        <v>92</v>
      </c>
      <c r="Z118" s="100">
        <v>0.02</v>
      </c>
      <c r="AA118" s="15"/>
      <c r="AB118" s="99" t="s">
        <v>92</v>
      </c>
      <c r="AC118" s="100">
        <v>0.02</v>
      </c>
      <c r="AD118" s="15"/>
      <c r="AE118" s="99" t="s">
        <v>88</v>
      </c>
      <c r="AF118" s="100"/>
      <c r="AG118" s="15"/>
      <c r="AH118" s="99" t="s">
        <v>88</v>
      </c>
      <c r="AI118" s="100"/>
      <c r="AJ118" s="10"/>
      <c r="AK118" s="48"/>
      <c r="AL118" s="49"/>
    </row>
    <row r="119" spans="1:38" x14ac:dyDescent="0.25">
      <c r="A119" s="28">
        <v>41</v>
      </c>
      <c r="B119" s="36" t="s">
        <v>93</v>
      </c>
      <c r="C119" s="9" t="s">
        <v>8</v>
      </c>
      <c r="D119" s="10"/>
      <c r="E119" s="8"/>
      <c r="F119" s="113"/>
      <c r="G119" s="113"/>
      <c r="H119" s="113"/>
      <c r="I119" s="113"/>
      <c r="J119" s="99">
        <v>0.1</v>
      </c>
      <c r="K119" s="100">
        <v>0.1</v>
      </c>
      <c r="L119" s="34"/>
      <c r="M119" s="101" t="s">
        <v>88</v>
      </c>
      <c r="N119" s="102"/>
      <c r="O119" s="35"/>
      <c r="P119" s="99">
        <v>0.1</v>
      </c>
      <c r="Q119" s="100">
        <v>0.1</v>
      </c>
      <c r="R119" s="36"/>
      <c r="S119" s="99">
        <v>0.21</v>
      </c>
      <c r="T119" s="100">
        <v>0.21</v>
      </c>
      <c r="U119" s="15"/>
      <c r="V119" s="99">
        <v>0.23</v>
      </c>
      <c r="W119" s="100">
        <v>0.23</v>
      </c>
      <c r="X119" s="15"/>
      <c r="Y119" s="99">
        <v>0.23</v>
      </c>
      <c r="Z119" s="100">
        <v>0.23</v>
      </c>
      <c r="AA119" s="103"/>
      <c r="AB119" s="99">
        <v>0.23</v>
      </c>
      <c r="AC119" s="100">
        <v>0.23</v>
      </c>
      <c r="AD119" s="103"/>
      <c r="AE119" s="99">
        <v>0.16</v>
      </c>
      <c r="AF119" s="100">
        <f>+AE119</f>
        <v>0.16</v>
      </c>
      <c r="AG119" s="103"/>
      <c r="AH119" s="99">
        <v>0.25</v>
      </c>
      <c r="AI119" s="100">
        <f>+AH119</f>
        <v>0.25</v>
      </c>
      <c r="AJ119" s="10"/>
      <c r="AK119" s="48"/>
      <c r="AL119" s="49"/>
    </row>
    <row r="120" spans="1:38" x14ac:dyDescent="0.25">
      <c r="A120" s="36"/>
      <c r="B120" s="36" t="s">
        <v>94</v>
      </c>
      <c r="C120" s="9" t="s">
        <v>8</v>
      </c>
      <c r="D120" s="10"/>
      <c r="E120" s="8"/>
      <c r="F120" s="113"/>
      <c r="G120" s="113"/>
      <c r="H120" s="113"/>
      <c r="I120" s="113"/>
      <c r="J120" s="99">
        <v>0.08</v>
      </c>
      <c r="K120" s="100">
        <v>0.08</v>
      </c>
      <c r="L120" s="34"/>
      <c r="M120" s="99">
        <v>0.1</v>
      </c>
      <c r="N120" s="100">
        <f>+M120</f>
        <v>0.1</v>
      </c>
      <c r="O120" s="35"/>
      <c r="P120" s="99">
        <v>0.08</v>
      </c>
      <c r="Q120" s="100">
        <v>0.08</v>
      </c>
      <c r="R120" s="36"/>
      <c r="S120" s="101" t="s">
        <v>88</v>
      </c>
      <c r="T120" s="102"/>
      <c r="U120" s="15"/>
      <c r="V120" s="101" t="s">
        <v>88</v>
      </c>
      <c r="W120" s="102"/>
      <c r="X120" s="15"/>
      <c r="Y120" s="101" t="s">
        <v>88</v>
      </c>
      <c r="Z120" s="102"/>
      <c r="AA120" s="15"/>
      <c r="AB120" s="101" t="s">
        <v>88</v>
      </c>
      <c r="AC120" s="102"/>
      <c r="AD120" s="15"/>
      <c r="AE120" s="101" t="s">
        <v>88</v>
      </c>
      <c r="AF120" s="102"/>
      <c r="AG120" s="15"/>
      <c r="AH120" s="101" t="s">
        <v>88</v>
      </c>
      <c r="AI120" s="102"/>
      <c r="AJ120" s="10"/>
      <c r="AK120" s="48"/>
      <c r="AL120" s="49"/>
    </row>
    <row r="121" spans="1:38" x14ac:dyDescent="0.25">
      <c r="A121" s="28">
        <v>51</v>
      </c>
      <c r="B121" s="36" t="s">
        <v>95</v>
      </c>
      <c r="C121" s="9" t="s">
        <v>8</v>
      </c>
      <c r="D121" s="10"/>
      <c r="E121" s="8"/>
      <c r="F121" s="113"/>
      <c r="G121" s="113"/>
      <c r="H121" s="113"/>
      <c r="I121" s="113"/>
      <c r="J121" s="99">
        <v>0.15</v>
      </c>
      <c r="K121" s="100">
        <v>0.15</v>
      </c>
      <c r="L121" s="34"/>
      <c r="M121" s="99">
        <v>0.15</v>
      </c>
      <c r="N121" s="104">
        <f>+M121</f>
        <v>0.15</v>
      </c>
      <c r="O121" s="35"/>
      <c r="P121" s="99">
        <v>0.15</v>
      </c>
      <c r="Q121" s="100">
        <v>0.15</v>
      </c>
      <c r="R121" s="36"/>
      <c r="S121" s="99">
        <v>0.28999999999999998</v>
      </c>
      <c r="T121" s="100">
        <v>0.28000000000000003</v>
      </c>
      <c r="U121" s="15"/>
      <c r="V121" s="99">
        <v>0.25</v>
      </c>
      <c r="W121" s="100">
        <v>0.24</v>
      </c>
      <c r="X121" s="15"/>
      <c r="Y121" s="99">
        <v>0.25</v>
      </c>
      <c r="Z121" s="100">
        <v>0.24</v>
      </c>
      <c r="AA121" s="15"/>
      <c r="AB121" s="99">
        <v>0.28999999999999998</v>
      </c>
      <c r="AC121" s="100">
        <v>0.28000000000000003</v>
      </c>
      <c r="AD121" s="15"/>
      <c r="AE121" s="99">
        <v>0.31</v>
      </c>
      <c r="AF121" s="100">
        <v>0.31</v>
      </c>
      <c r="AG121" s="15"/>
      <c r="AH121" s="99">
        <v>0.3</v>
      </c>
      <c r="AI121" s="100">
        <v>0.28999999999999998</v>
      </c>
      <c r="AJ121" s="10"/>
      <c r="AK121" s="48"/>
      <c r="AL121" s="49"/>
    </row>
    <row r="122" spans="1:38" x14ac:dyDescent="0.25">
      <c r="A122" s="36"/>
      <c r="B122" s="36" t="s">
        <v>96</v>
      </c>
      <c r="C122" s="9" t="s">
        <v>8</v>
      </c>
      <c r="D122" s="10"/>
      <c r="E122" s="8"/>
      <c r="F122" s="113"/>
      <c r="G122" s="113"/>
      <c r="H122" s="113"/>
      <c r="I122" s="113"/>
      <c r="J122" s="101"/>
      <c r="K122" s="102"/>
      <c r="L122" s="34" t="s">
        <v>29</v>
      </c>
      <c r="M122" s="105">
        <v>0.3</v>
      </c>
      <c r="N122" s="262">
        <f>+M122</f>
        <v>0.3</v>
      </c>
      <c r="O122" s="52"/>
      <c r="P122" s="101"/>
      <c r="Q122" s="102"/>
      <c r="R122" s="36"/>
      <c r="S122" s="101"/>
      <c r="T122" s="102"/>
      <c r="U122" s="15"/>
      <c r="V122" s="101"/>
      <c r="W122" s="102"/>
      <c r="X122" s="15"/>
      <c r="Y122" s="101"/>
      <c r="Z122" s="102"/>
      <c r="AA122" s="15"/>
      <c r="AB122" s="101"/>
      <c r="AC122" s="102"/>
      <c r="AD122" s="15"/>
      <c r="AE122" s="101"/>
      <c r="AF122" s="102"/>
      <c r="AG122" s="15"/>
      <c r="AH122" s="101"/>
      <c r="AI122" s="102"/>
      <c r="AJ122" s="10"/>
      <c r="AK122" s="48"/>
      <c r="AL122" s="49"/>
    </row>
    <row r="123" spans="1:38" x14ac:dyDescent="0.25">
      <c r="A123" s="36"/>
      <c r="B123" s="36" t="s">
        <v>97</v>
      </c>
      <c r="C123" s="9" t="s">
        <v>8</v>
      </c>
      <c r="D123" s="10"/>
      <c r="E123" s="8"/>
      <c r="F123" s="113"/>
      <c r="G123" s="113"/>
      <c r="H123" s="113"/>
      <c r="I123" s="113"/>
      <c r="J123" s="99">
        <v>0.01</v>
      </c>
      <c r="K123" s="100">
        <v>0.01</v>
      </c>
      <c r="L123" s="34"/>
      <c r="M123" s="101" t="s">
        <v>88</v>
      </c>
      <c r="N123" s="106"/>
      <c r="O123" s="35"/>
      <c r="P123" s="99">
        <v>0.01</v>
      </c>
      <c r="Q123" s="100">
        <v>0.01</v>
      </c>
      <c r="R123" s="36"/>
      <c r="S123" s="99"/>
      <c r="T123" s="100">
        <v>0.01</v>
      </c>
      <c r="U123" s="15"/>
      <c r="V123" s="99" t="s">
        <v>92</v>
      </c>
      <c r="W123" s="100">
        <v>0.01</v>
      </c>
      <c r="X123" s="15"/>
      <c r="Y123" s="99" t="s">
        <v>92</v>
      </c>
      <c r="Z123" s="100">
        <v>0.01</v>
      </c>
      <c r="AA123" s="15"/>
      <c r="AB123" s="99" t="s">
        <v>92</v>
      </c>
      <c r="AC123" s="100">
        <v>0.01</v>
      </c>
      <c r="AD123" s="15"/>
      <c r="AE123" s="99" t="s">
        <v>88</v>
      </c>
      <c r="AF123" s="100"/>
      <c r="AG123" s="15"/>
      <c r="AH123" s="99" t="s">
        <v>92</v>
      </c>
      <c r="AI123" s="100">
        <v>0.01</v>
      </c>
      <c r="AJ123" s="10"/>
      <c r="AK123" s="48"/>
      <c r="AL123" s="49"/>
    </row>
    <row r="124" spans="1:38" x14ac:dyDescent="0.25">
      <c r="A124" s="28">
        <v>52</v>
      </c>
      <c r="B124" s="36" t="s">
        <v>98</v>
      </c>
      <c r="C124" s="9" t="s">
        <v>8</v>
      </c>
      <c r="D124" s="10"/>
      <c r="E124" s="8"/>
      <c r="F124" s="113"/>
      <c r="G124" s="113"/>
      <c r="H124" s="113"/>
      <c r="I124" s="113"/>
      <c r="J124" s="99">
        <v>0.06</v>
      </c>
      <c r="K124" s="100">
        <v>0.06</v>
      </c>
      <c r="L124" s="34"/>
      <c r="M124" s="107"/>
      <c r="N124" s="108"/>
      <c r="O124" s="35"/>
      <c r="P124" s="99">
        <v>0.06</v>
      </c>
      <c r="Q124" s="100">
        <v>0.06</v>
      </c>
      <c r="R124" s="36"/>
      <c r="S124" s="107"/>
      <c r="T124" s="108"/>
      <c r="U124" s="15"/>
      <c r="V124" s="107"/>
      <c r="W124" s="108"/>
      <c r="X124" s="15"/>
      <c r="Y124" s="107"/>
      <c r="Z124" s="108"/>
      <c r="AA124" s="15"/>
      <c r="AB124" s="107"/>
      <c r="AC124" s="108"/>
      <c r="AD124" s="15"/>
      <c r="AE124" s="107"/>
      <c r="AF124" s="108"/>
      <c r="AG124" s="15"/>
      <c r="AH124" s="107"/>
      <c r="AI124" s="108"/>
      <c r="AJ124" s="10"/>
      <c r="AK124" s="48"/>
      <c r="AL124" s="49"/>
    </row>
    <row r="125" spans="1:38" x14ac:dyDescent="0.25">
      <c r="A125" s="36"/>
      <c r="B125" s="36" t="s">
        <v>224</v>
      </c>
      <c r="C125" s="9" t="s">
        <v>8</v>
      </c>
      <c r="D125" s="10"/>
      <c r="E125" s="8"/>
      <c r="F125" s="113"/>
      <c r="G125" s="113"/>
      <c r="H125" s="113"/>
      <c r="I125" s="113"/>
      <c r="J125" s="99">
        <v>0.23</v>
      </c>
      <c r="K125" s="100">
        <v>0.23</v>
      </c>
      <c r="L125" s="34"/>
      <c r="M125" s="99">
        <v>7.0000000000000007E-2</v>
      </c>
      <c r="N125" s="100">
        <f>+M125</f>
        <v>7.0000000000000007E-2</v>
      </c>
      <c r="O125" s="35"/>
      <c r="P125" s="99">
        <v>0.23</v>
      </c>
      <c r="Q125" s="100">
        <v>0.23</v>
      </c>
      <c r="R125" s="36"/>
      <c r="S125" s="99">
        <v>0.16</v>
      </c>
      <c r="T125" s="100">
        <f>+S125</f>
        <v>0.16</v>
      </c>
      <c r="U125" s="15"/>
      <c r="V125" s="99">
        <v>0.12</v>
      </c>
      <c r="W125" s="100">
        <f>+V125</f>
        <v>0.12</v>
      </c>
      <c r="X125" s="15"/>
      <c r="Y125" s="99">
        <v>0.12</v>
      </c>
      <c r="Z125" s="100">
        <f>+Y125</f>
        <v>0.12</v>
      </c>
      <c r="AA125" s="103"/>
      <c r="AB125" s="99">
        <v>0.12</v>
      </c>
      <c r="AC125" s="100">
        <f>+AB125</f>
        <v>0.12</v>
      </c>
      <c r="AD125" s="103"/>
      <c r="AE125" s="99">
        <v>0.12</v>
      </c>
      <c r="AF125" s="100">
        <f>+AE125</f>
        <v>0.12</v>
      </c>
      <c r="AG125" s="103"/>
      <c r="AH125" s="99">
        <v>0.12</v>
      </c>
      <c r="AI125" s="100">
        <f>+AH125</f>
        <v>0.12</v>
      </c>
      <c r="AJ125" s="10"/>
      <c r="AK125" s="48"/>
      <c r="AL125" s="49"/>
    </row>
    <row r="126" spans="1:38" x14ac:dyDescent="0.25">
      <c r="A126" s="28">
        <v>53</v>
      </c>
      <c r="B126" s="36" t="s">
        <v>99</v>
      </c>
      <c r="C126" s="9" t="s">
        <v>8</v>
      </c>
      <c r="D126" s="10"/>
      <c r="E126" s="8"/>
      <c r="F126" s="113"/>
      <c r="G126" s="113"/>
      <c r="H126" s="113"/>
      <c r="I126" s="113"/>
      <c r="J126" s="99">
        <v>0.01</v>
      </c>
      <c r="K126" s="100">
        <v>0.01</v>
      </c>
      <c r="L126" s="34"/>
      <c r="M126" s="260"/>
      <c r="N126" s="261"/>
      <c r="O126" s="35"/>
      <c r="P126" s="99">
        <v>0.01</v>
      </c>
      <c r="Q126" s="100">
        <v>0.01</v>
      </c>
      <c r="R126" s="36"/>
      <c r="S126" s="99">
        <v>0.1</v>
      </c>
      <c r="T126" s="100">
        <v>0.03</v>
      </c>
      <c r="U126" s="15"/>
      <c r="V126" s="99">
        <v>0.1</v>
      </c>
      <c r="W126" s="100">
        <v>0.03</v>
      </c>
      <c r="X126" s="15"/>
      <c r="Y126" s="99">
        <v>0.1</v>
      </c>
      <c r="Z126" s="100">
        <v>0.03</v>
      </c>
      <c r="AA126" s="103"/>
      <c r="AB126" s="99">
        <v>0.1</v>
      </c>
      <c r="AC126" s="100">
        <v>0.03</v>
      </c>
      <c r="AD126" s="103"/>
      <c r="AE126" s="99" t="s">
        <v>88</v>
      </c>
      <c r="AF126" s="100"/>
      <c r="AG126" s="103"/>
      <c r="AH126" s="99">
        <v>0.1</v>
      </c>
      <c r="AI126" s="100">
        <v>0.03</v>
      </c>
      <c r="AJ126" s="10"/>
      <c r="AK126" s="48"/>
      <c r="AL126" s="49"/>
    </row>
    <row r="127" spans="1:38" x14ac:dyDescent="0.25">
      <c r="A127" s="36"/>
      <c r="B127" s="36" t="s">
        <v>221</v>
      </c>
      <c r="C127" s="9" t="s">
        <v>8</v>
      </c>
      <c r="D127" s="10"/>
      <c r="E127" s="8"/>
      <c r="F127" s="113"/>
      <c r="G127" s="113"/>
      <c r="H127" s="113"/>
      <c r="I127" s="113"/>
      <c r="J127" s="99">
        <v>0.01</v>
      </c>
      <c r="K127" s="100">
        <v>0.01</v>
      </c>
      <c r="L127" s="34"/>
      <c r="M127" s="99">
        <v>0.03</v>
      </c>
      <c r="N127" s="100">
        <f t="shared" ref="N127:N129" si="9">+M127</f>
        <v>0.03</v>
      </c>
      <c r="O127" s="35"/>
      <c r="P127" s="99">
        <v>0.01</v>
      </c>
      <c r="Q127" s="100">
        <v>0.01</v>
      </c>
      <c r="R127" s="36"/>
      <c r="S127" s="99" t="s">
        <v>92</v>
      </c>
      <c r="T127" s="100">
        <v>0.03</v>
      </c>
      <c r="U127" s="15"/>
      <c r="V127" s="99" t="s">
        <v>92</v>
      </c>
      <c r="W127" s="100">
        <v>0.03</v>
      </c>
      <c r="X127" s="15"/>
      <c r="Y127" s="99" t="s">
        <v>92</v>
      </c>
      <c r="Z127" s="100">
        <v>0.03</v>
      </c>
      <c r="AA127" s="15"/>
      <c r="AB127" s="99" t="s">
        <v>92</v>
      </c>
      <c r="AC127" s="100">
        <v>0.03</v>
      </c>
      <c r="AD127" s="15"/>
      <c r="AE127" s="99" t="s">
        <v>88</v>
      </c>
      <c r="AF127" s="100"/>
      <c r="AG127" s="15"/>
      <c r="AH127" s="99" t="s">
        <v>92</v>
      </c>
      <c r="AI127" s="100">
        <v>0.03</v>
      </c>
      <c r="AJ127" s="10"/>
      <c r="AK127" s="48"/>
      <c r="AL127" s="49"/>
    </row>
    <row r="128" spans="1:38" x14ac:dyDescent="0.25">
      <c r="A128" s="36"/>
      <c r="B128" s="36" t="s">
        <v>220</v>
      </c>
      <c r="C128" s="9" t="s">
        <v>8</v>
      </c>
      <c r="D128" s="10"/>
      <c r="E128" s="8"/>
      <c r="F128" s="113"/>
      <c r="G128" s="113"/>
      <c r="H128" s="113"/>
      <c r="I128" s="113"/>
      <c r="J128" s="99">
        <v>1.4999999999999999E-2</v>
      </c>
      <c r="K128" s="100">
        <v>1.4999999999999999E-2</v>
      </c>
      <c r="L128" s="34"/>
      <c r="M128" s="101"/>
      <c r="N128" s="102"/>
      <c r="O128" s="35"/>
      <c r="P128" s="99">
        <v>1.4999999999999999E-2</v>
      </c>
      <c r="Q128" s="100">
        <v>1.4999999999999999E-2</v>
      </c>
      <c r="R128" s="36"/>
      <c r="S128" s="99" t="s">
        <v>92</v>
      </c>
      <c r="T128" s="100">
        <v>0.03</v>
      </c>
      <c r="U128" s="15"/>
      <c r="V128" s="99" t="s">
        <v>92</v>
      </c>
      <c r="W128" s="100">
        <v>0.03</v>
      </c>
      <c r="X128" s="15"/>
      <c r="Y128" s="99" t="s">
        <v>92</v>
      </c>
      <c r="Z128" s="100">
        <v>0.03</v>
      </c>
      <c r="AA128" s="15"/>
      <c r="AB128" s="99" t="s">
        <v>92</v>
      </c>
      <c r="AC128" s="100">
        <v>0.03</v>
      </c>
      <c r="AD128" s="15"/>
      <c r="AE128" s="99" t="s">
        <v>88</v>
      </c>
      <c r="AF128" s="100"/>
      <c r="AG128" s="15"/>
      <c r="AH128" s="99" t="s">
        <v>92</v>
      </c>
      <c r="AI128" s="100">
        <v>0.03</v>
      </c>
      <c r="AJ128" s="10"/>
      <c r="AK128" s="48"/>
      <c r="AL128" s="49"/>
    </row>
    <row r="129" spans="1:38" x14ac:dyDescent="0.25">
      <c r="A129" s="36"/>
      <c r="B129" s="36" t="s">
        <v>100</v>
      </c>
      <c r="C129" s="9" t="s">
        <v>8</v>
      </c>
      <c r="D129" s="10"/>
      <c r="E129" s="8"/>
      <c r="F129" s="113"/>
      <c r="G129" s="113"/>
      <c r="H129" s="113"/>
      <c r="I129" s="113"/>
      <c r="J129" s="109">
        <v>0.01</v>
      </c>
      <c r="K129" s="104">
        <v>0.01</v>
      </c>
      <c r="L129" s="34"/>
      <c r="M129" s="99">
        <v>0.05</v>
      </c>
      <c r="N129" s="100">
        <f t="shared" si="9"/>
        <v>0.05</v>
      </c>
      <c r="O129" s="35"/>
      <c r="P129" s="109">
        <v>0.01</v>
      </c>
      <c r="Q129" s="104">
        <v>0.01</v>
      </c>
      <c r="R129" s="36"/>
      <c r="S129" s="99" t="s">
        <v>92</v>
      </c>
      <c r="T129" s="104">
        <v>0.01</v>
      </c>
      <c r="U129" s="15"/>
      <c r="V129" s="99" t="s">
        <v>92</v>
      </c>
      <c r="W129" s="104">
        <v>0.01</v>
      </c>
      <c r="X129" s="15"/>
      <c r="Y129" s="99" t="s">
        <v>92</v>
      </c>
      <c r="Z129" s="104">
        <v>0.01</v>
      </c>
      <c r="AA129" s="15"/>
      <c r="AB129" s="99" t="s">
        <v>92</v>
      </c>
      <c r="AC129" s="104">
        <v>0.01</v>
      </c>
      <c r="AD129" s="15"/>
      <c r="AE129" s="99" t="s">
        <v>88</v>
      </c>
      <c r="AF129" s="104"/>
      <c r="AG129" s="15"/>
      <c r="AH129" s="99" t="s">
        <v>92</v>
      </c>
      <c r="AI129" s="104">
        <v>0.01</v>
      </c>
      <c r="AJ129" s="10"/>
      <c r="AK129" s="89"/>
      <c r="AL129" s="90"/>
    </row>
    <row r="130" spans="1:38" x14ac:dyDescent="0.25">
      <c r="A130" s="36" t="s">
        <v>101</v>
      </c>
      <c r="B130" s="110" t="s">
        <v>102</v>
      </c>
      <c r="C130" s="9" t="s">
        <v>8</v>
      </c>
      <c r="D130" s="10"/>
      <c r="E130" s="8"/>
      <c r="F130" s="113"/>
      <c r="G130" s="113"/>
      <c r="H130" s="113"/>
      <c r="I130" s="113"/>
      <c r="J130" s="111">
        <f>SUM(J113:J129)</f>
        <v>1</v>
      </c>
      <c r="K130" s="112">
        <f>SUM(K113:K129)</f>
        <v>1</v>
      </c>
      <c r="L130" s="113"/>
      <c r="M130" s="111">
        <f>SUM(M113:M129)</f>
        <v>1.0000000000000002</v>
      </c>
      <c r="N130" s="112">
        <f>SUM(N113:N129)</f>
        <v>1.0000000000000002</v>
      </c>
      <c r="O130" s="114"/>
      <c r="P130" s="111">
        <f>SUM(P113:P129)</f>
        <v>1</v>
      </c>
      <c r="Q130" s="112">
        <f>SUM(Q113:Q129)</f>
        <v>1</v>
      </c>
      <c r="R130" s="93"/>
      <c r="S130" s="111">
        <f>SUM(S113:S129)</f>
        <v>1</v>
      </c>
      <c r="T130" s="112">
        <f>SUM(T113:T129)</f>
        <v>1</v>
      </c>
      <c r="U130" s="93"/>
      <c r="V130" s="111">
        <f>SUM(V113:V129)</f>
        <v>1</v>
      </c>
      <c r="W130" s="112">
        <f>SUM(W113:W129)</f>
        <v>1</v>
      </c>
      <c r="X130" s="93"/>
      <c r="Y130" s="111">
        <f>SUM(Y113:Y129)</f>
        <v>1</v>
      </c>
      <c r="Z130" s="112">
        <f>SUM(Z113:Z129)</f>
        <v>1</v>
      </c>
      <c r="AA130" s="115"/>
      <c r="AB130" s="111">
        <f>SUM(AB113:AB129)</f>
        <v>1</v>
      </c>
      <c r="AC130" s="112">
        <f>SUM(AC113:AC129)</f>
        <v>1</v>
      </c>
      <c r="AD130" s="115"/>
      <c r="AE130" s="111">
        <f>SUM(AE113:AE129)</f>
        <v>0.84</v>
      </c>
      <c r="AF130" s="112">
        <f>SUM(AF113:AF129)</f>
        <v>0.84</v>
      </c>
      <c r="AG130" s="115"/>
      <c r="AH130" s="111">
        <f>SUM(AH113:AH129)</f>
        <v>1</v>
      </c>
      <c r="AI130" s="112">
        <f>SUM(AI113:AI129)</f>
        <v>1</v>
      </c>
      <c r="AJ130" s="10"/>
      <c r="AK130" s="239"/>
      <c r="AL130" s="240"/>
    </row>
    <row r="131" spans="1:38" ht="7.5" customHeight="1" x14ac:dyDescent="0.25"/>
    <row r="132" spans="1:38" x14ac:dyDescent="0.25">
      <c r="A132" s="13" t="s">
        <v>118</v>
      </c>
      <c r="B132" s="13"/>
      <c r="D132" s="20"/>
      <c r="E132" s="20"/>
      <c r="F132" s="20"/>
      <c r="H132" s="20"/>
      <c r="I132" s="20"/>
      <c r="K132" s="20"/>
      <c r="AJ132" s="20"/>
      <c r="AL132" s="20"/>
    </row>
    <row r="133" spans="1:38" x14ac:dyDescent="0.25">
      <c r="A133" s="93" t="s">
        <v>77</v>
      </c>
      <c r="B133" s="93" t="s">
        <v>13</v>
      </c>
      <c r="C133" s="116"/>
      <c r="D133" s="94"/>
      <c r="E133" s="95" t="s">
        <v>121</v>
      </c>
      <c r="F133" s="113"/>
      <c r="G133" s="113"/>
      <c r="H133" s="113"/>
      <c r="I133" s="113"/>
      <c r="J133" s="94"/>
      <c r="K133" s="95" t="s">
        <v>121</v>
      </c>
      <c r="L133" s="34"/>
      <c r="M133" s="94"/>
      <c r="N133" s="95" t="s">
        <v>121</v>
      </c>
      <c r="O133" s="35"/>
      <c r="P133" s="94"/>
      <c r="Q133" s="95" t="s">
        <v>121</v>
      </c>
      <c r="R133" s="36"/>
      <c r="S133" s="94"/>
      <c r="T133" s="95" t="s">
        <v>121</v>
      </c>
      <c r="U133" s="34"/>
      <c r="V133" s="94"/>
      <c r="W133" s="95" t="s">
        <v>121</v>
      </c>
      <c r="X133" s="35"/>
      <c r="Y133" s="94"/>
      <c r="Z133" s="95" t="s">
        <v>121</v>
      </c>
      <c r="AA133" s="38"/>
      <c r="AB133" s="94"/>
      <c r="AC133" s="95" t="s">
        <v>121</v>
      </c>
      <c r="AD133" s="38"/>
      <c r="AE133" s="94"/>
      <c r="AF133" s="95" t="s">
        <v>121</v>
      </c>
      <c r="AG133" s="38"/>
      <c r="AH133" s="94"/>
      <c r="AI133" s="95" t="s">
        <v>121</v>
      </c>
      <c r="AJ133" s="10"/>
      <c r="AK133" s="94"/>
      <c r="AL133" s="95"/>
    </row>
    <row r="134" spans="1:38" x14ac:dyDescent="0.25">
      <c r="A134" s="11" t="s">
        <v>62</v>
      </c>
      <c r="B134" s="36" t="s">
        <v>104</v>
      </c>
      <c r="C134" s="11" t="s">
        <v>31</v>
      </c>
      <c r="D134" s="117"/>
      <c r="E134" s="118">
        <f>K134+N134+Q134+T134+W134+Z134+AC134+AF134</f>
        <v>2879000</v>
      </c>
      <c r="F134" s="34"/>
      <c r="G134" s="34"/>
      <c r="H134" s="34"/>
      <c r="I134" s="34"/>
      <c r="J134" s="117"/>
      <c r="K134" s="118">
        <f>+K72</f>
        <v>1886000</v>
      </c>
      <c r="L134" s="34"/>
      <c r="M134" s="117"/>
      <c r="N134" s="118">
        <f>+N72</f>
        <v>19000</v>
      </c>
      <c r="O134" s="35"/>
      <c r="P134" s="117"/>
      <c r="Q134" s="118">
        <f>+Q72</f>
        <v>0</v>
      </c>
      <c r="R134" s="36"/>
      <c r="S134" s="117"/>
      <c r="T134" s="118">
        <f>+T72</f>
        <v>529000</v>
      </c>
      <c r="U134" s="36"/>
      <c r="V134" s="117"/>
      <c r="W134" s="118">
        <f>+W72</f>
        <v>39000</v>
      </c>
      <c r="X134" s="11"/>
      <c r="Y134" s="117"/>
      <c r="Z134" s="118">
        <f>+Z72</f>
        <v>201000</v>
      </c>
      <c r="AA134" s="35"/>
      <c r="AB134" s="117"/>
      <c r="AC134" s="118">
        <f>+AC72</f>
        <v>145000</v>
      </c>
      <c r="AD134" s="36"/>
      <c r="AE134" s="117"/>
      <c r="AF134" s="118">
        <f>+AF72</f>
        <v>60000</v>
      </c>
      <c r="AG134" s="36"/>
      <c r="AH134" s="117"/>
      <c r="AI134" s="118">
        <f>+AI72</f>
        <v>0</v>
      </c>
      <c r="AJ134" s="10"/>
      <c r="AK134" s="80"/>
      <c r="AL134" s="81"/>
    </row>
    <row r="135" spans="1:38" x14ac:dyDescent="0.25">
      <c r="A135" s="36" t="s">
        <v>105</v>
      </c>
      <c r="B135" s="36" t="s">
        <v>72</v>
      </c>
      <c r="C135" s="9"/>
      <c r="D135" s="48"/>
      <c r="E135" s="276"/>
      <c r="F135" s="34"/>
      <c r="G135" s="34"/>
      <c r="H135" s="34"/>
      <c r="I135" s="34"/>
      <c r="J135" s="120"/>
      <c r="K135" s="121">
        <v>1</v>
      </c>
      <c r="L135" s="10"/>
      <c r="M135" s="120"/>
      <c r="N135" s="121">
        <v>0.8</v>
      </c>
      <c r="O135" s="8"/>
      <c r="P135" s="120"/>
      <c r="Q135" s="121">
        <v>0.8</v>
      </c>
      <c r="R135" s="38"/>
      <c r="S135" s="120"/>
      <c r="T135" s="121">
        <v>0.8</v>
      </c>
      <c r="U135" s="38"/>
      <c r="V135" s="120"/>
      <c r="W135" s="121">
        <v>0.8</v>
      </c>
      <c r="X135" s="38"/>
      <c r="Y135" s="120"/>
      <c r="Z135" s="121">
        <v>0.8</v>
      </c>
      <c r="AA135" s="122"/>
      <c r="AB135" s="120"/>
      <c r="AC135" s="121">
        <v>0.8</v>
      </c>
      <c r="AD135" s="122"/>
      <c r="AE135" s="120"/>
      <c r="AF135" s="121">
        <v>0.8</v>
      </c>
      <c r="AG135" s="122"/>
      <c r="AH135" s="120"/>
      <c r="AI135" s="123">
        <v>0.8</v>
      </c>
      <c r="AJ135" s="10"/>
      <c r="AK135" s="48"/>
      <c r="AL135" s="49"/>
    </row>
    <row r="136" spans="1:38" s="20" customFormat="1" x14ac:dyDescent="0.25">
      <c r="A136" s="15" t="s">
        <v>106</v>
      </c>
      <c r="B136" s="15" t="s">
        <v>255</v>
      </c>
      <c r="C136" s="253"/>
      <c r="D136" s="254"/>
      <c r="E136" s="202"/>
      <c r="F136" s="75"/>
      <c r="G136" s="75"/>
      <c r="H136" s="75"/>
      <c r="I136" s="75"/>
      <c r="J136" s="255"/>
      <c r="K136" s="252">
        <v>1</v>
      </c>
      <c r="L136" s="75"/>
      <c r="M136" s="255"/>
      <c r="N136" s="252">
        <v>1</v>
      </c>
      <c r="O136" s="188"/>
      <c r="P136" s="255"/>
      <c r="Q136" s="256">
        <v>1</v>
      </c>
      <c r="R136" s="188"/>
      <c r="S136" s="255"/>
      <c r="T136" s="252">
        <v>1</v>
      </c>
      <c r="U136" s="15"/>
      <c r="V136" s="255"/>
      <c r="W136" s="252">
        <v>1</v>
      </c>
      <c r="X136" s="15"/>
      <c r="Y136" s="255"/>
      <c r="Z136" s="252">
        <v>1</v>
      </c>
      <c r="AA136" s="156"/>
      <c r="AB136" s="255"/>
      <c r="AC136" s="252">
        <v>1</v>
      </c>
      <c r="AD136" s="156"/>
      <c r="AE136" s="255"/>
      <c r="AF136" s="252">
        <v>1</v>
      </c>
      <c r="AG136" s="156"/>
      <c r="AH136" s="257" t="s">
        <v>107</v>
      </c>
      <c r="AI136" s="256">
        <v>0.15</v>
      </c>
      <c r="AJ136" s="75" t="s">
        <v>133</v>
      </c>
      <c r="AK136" s="254"/>
      <c r="AL136" s="258"/>
    </row>
    <row r="137" spans="1:38" x14ac:dyDescent="0.25">
      <c r="A137" s="36" t="s">
        <v>225</v>
      </c>
      <c r="B137" s="36" t="s">
        <v>222</v>
      </c>
      <c r="C137" s="7"/>
      <c r="D137" s="89"/>
      <c r="E137" s="124"/>
      <c r="F137" s="34"/>
      <c r="G137" s="34"/>
      <c r="H137" s="34"/>
      <c r="I137" s="34"/>
      <c r="J137" s="125"/>
      <c r="K137" s="123">
        <v>1</v>
      </c>
      <c r="L137" s="10"/>
      <c r="M137" s="125"/>
      <c r="N137" s="123">
        <v>1</v>
      </c>
      <c r="O137" s="8"/>
      <c r="P137" s="125"/>
      <c r="Q137" s="123">
        <v>1</v>
      </c>
      <c r="R137" s="38"/>
      <c r="S137" s="125"/>
      <c r="T137" s="123">
        <v>1</v>
      </c>
      <c r="U137" s="38"/>
      <c r="V137" s="125"/>
      <c r="W137" s="123">
        <v>1</v>
      </c>
      <c r="X137" s="7"/>
      <c r="Y137" s="125"/>
      <c r="Z137" s="123">
        <v>1</v>
      </c>
      <c r="AA137" s="126"/>
      <c r="AB137" s="125"/>
      <c r="AC137" s="123">
        <v>1</v>
      </c>
      <c r="AD137" s="122"/>
      <c r="AE137" s="125"/>
      <c r="AF137" s="123">
        <v>1</v>
      </c>
      <c r="AG137" s="122"/>
      <c r="AH137" s="125"/>
      <c r="AI137" s="127">
        <f>+$K137</f>
        <v>1</v>
      </c>
      <c r="AJ137" s="10"/>
      <c r="AK137" s="89"/>
      <c r="AL137" s="90"/>
    </row>
    <row r="138" spans="1:38" x14ac:dyDescent="0.25">
      <c r="A138" s="11" t="s">
        <v>108</v>
      </c>
      <c r="B138" s="36" t="s">
        <v>173</v>
      </c>
      <c r="C138" s="11" t="s">
        <v>109</v>
      </c>
      <c r="D138" s="91"/>
      <c r="E138" s="128">
        <f>SUM(K138,N138,Q138,T138,W138,Z138,AC138,AF138,AI138)</f>
        <v>4530.1336965774635</v>
      </c>
      <c r="F138" s="34"/>
      <c r="G138" s="34"/>
      <c r="H138" s="34"/>
      <c r="I138" s="34"/>
      <c r="J138" s="91"/>
      <c r="K138" s="60">
        <f>+K134*K109/100*K135*K130*K136*K137</f>
        <v>2784.3482620512182</v>
      </c>
      <c r="L138" s="34"/>
      <c r="M138" s="91"/>
      <c r="N138" s="60">
        <f>+N134*N109/100*N135*N130*N136</f>
        <v>52.584204803889165</v>
      </c>
      <c r="O138" s="35"/>
      <c r="P138" s="91"/>
      <c r="Q138" s="60">
        <f>+Q134*Q109/100*Q135*Q130*Q136</f>
        <v>0</v>
      </c>
      <c r="R138" s="36"/>
      <c r="S138" s="91"/>
      <c r="T138" s="60">
        <f>+T134*T109/100*T135*T130*T136*T137</f>
        <v>869.5622794021524</v>
      </c>
      <c r="U138" s="36"/>
      <c r="V138" s="91"/>
      <c r="W138" s="60">
        <f>+W134*W109/100*W135*W130*W136*W137</f>
        <v>68.969503218148333</v>
      </c>
      <c r="X138" s="11"/>
      <c r="Y138" s="91"/>
      <c r="Z138" s="60">
        <f>+Z134*Z109/100*Z135*Z130*Z136*Z137</f>
        <v>355.45820889353371</v>
      </c>
      <c r="AA138" s="35"/>
      <c r="AB138" s="91"/>
      <c r="AC138" s="60">
        <f>+AC134*AC109/100*AC135*AC130*AC136*AC137</f>
        <v>256.42507606747455</v>
      </c>
      <c r="AD138" s="36"/>
      <c r="AE138" s="91"/>
      <c r="AF138" s="60">
        <f>+AF134*AF109/100*AF135*AF130*AF136*AF137</f>
        <v>142.7861621410463</v>
      </c>
      <c r="AG138" s="36"/>
      <c r="AH138" s="91"/>
      <c r="AI138" s="60">
        <f>+AI134*AI109/100*AI135*AI130*AI136*AI137</f>
        <v>0</v>
      </c>
      <c r="AJ138" s="10"/>
      <c r="AK138" s="239"/>
      <c r="AL138" s="240"/>
    </row>
    <row r="139" spans="1:38" x14ac:dyDescent="0.25">
      <c r="A139" s="36" t="s">
        <v>110</v>
      </c>
      <c r="B139" s="36" t="s">
        <v>111</v>
      </c>
      <c r="C139" s="9" t="s">
        <v>29</v>
      </c>
      <c r="D139" s="129"/>
      <c r="E139" s="130"/>
      <c r="F139" s="34"/>
      <c r="G139" s="34"/>
      <c r="H139" s="34"/>
      <c r="I139" s="34"/>
      <c r="J139" s="131"/>
      <c r="K139" s="236">
        <v>0.8</v>
      </c>
      <c r="L139" s="34"/>
      <c r="M139" s="131"/>
      <c r="N139" s="236">
        <v>0.8</v>
      </c>
      <c r="O139" s="4"/>
      <c r="P139" s="131"/>
      <c r="Q139" s="236">
        <v>0.8</v>
      </c>
      <c r="R139" s="15"/>
      <c r="S139" s="131"/>
      <c r="T139" s="236">
        <v>0.8</v>
      </c>
      <c r="U139" s="15"/>
      <c r="V139" s="131"/>
      <c r="W139" s="236">
        <v>0.8</v>
      </c>
      <c r="X139" s="3"/>
      <c r="Y139" s="131"/>
      <c r="Z139" s="236">
        <v>0.8</v>
      </c>
      <c r="AA139" s="4"/>
      <c r="AB139" s="131"/>
      <c r="AC139" s="236">
        <v>0.8</v>
      </c>
      <c r="AD139" s="15"/>
      <c r="AE139" s="131"/>
      <c r="AF139" s="236">
        <v>0.8</v>
      </c>
      <c r="AG139" s="278"/>
      <c r="AH139" s="131"/>
      <c r="AI139" s="236">
        <f>+$K139</f>
        <v>0.8</v>
      </c>
      <c r="AJ139" s="10"/>
      <c r="AK139" s="129"/>
      <c r="AL139" s="132"/>
    </row>
    <row r="140" spans="1:38" x14ac:dyDescent="0.25">
      <c r="A140" s="11" t="s">
        <v>112</v>
      </c>
      <c r="B140" s="36" t="s">
        <v>113</v>
      </c>
      <c r="C140" s="11" t="s">
        <v>109</v>
      </c>
      <c r="D140" s="91"/>
      <c r="E140" s="128">
        <f>SUM(K140,N140,Q140,T140,W140,Z140,AC140,AF140,AI140)</f>
        <v>3624.1069572619699</v>
      </c>
      <c r="F140" s="34"/>
      <c r="G140" s="34"/>
      <c r="H140" s="34"/>
      <c r="I140" s="34"/>
      <c r="J140" s="91"/>
      <c r="K140" s="60">
        <f>+K138*K139</f>
        <v>2227.4786096409748</v>
      </c>
      <c r="L140" s="34"/>
      <c r="M140" s="91"/>
      <c r="N140" s="60">
        <f>+N138*N139</f>
        <v>42.067363843111337</v>
      </c>
      <c r="O140" s="35"/>
      <c r="P140" s="91"/>
      <c r="Q140" s="60">
        <f>+Q138*Q139</f>
        <v>0</v>
      </c>
      <c r="R140" s="36"/>
      <c r="S140" s="91"/>
      <c r="T140" s="60">
        <f>+T138*T139</f>
        <v>695.64982352172194</v>
      </c>
      <c r="U140" s="36"/>
      <c r="V140" s="91"/>
      <c r="W140" s="60">
        <f>+W138*W139</f>
        <v>55.17560257451867</v>
      </c>
      <c r="X140" s="11"/>
      <c r="Y140" s="91"/>
      <c r="Z140" s="60">
        <f>+Z138*Z139</f>
        <v>284.36656711482698</v>
      </c>
      <c r="AA140" s="35"/>
      <c r="AB140" s="91"/>
      <c r="AC140" s="60">
        <f>+AC138*AC139</f>
        <v>205.14006085397966</v>
      </c>
      <c r="AD140" s="36"/>
      <c r="AE140" s="91"/>
      <c r="AF140" s="60">
        <f>+AF138*AF139</f>
        <v>114.22892971283704</v>
      </c>
      <c r="AG140" s="36"/>
      <c r="AH140" s="91"/>
      <c r="AI140" s="60">
        <f>+AI138*AI139</f>
        <v>0</v>
      </c>
      <c r="AJ140" s="10"/>
      <c r="AK140" s="239"/>
      <c r="AL140" s="240"/>
    </row>
    <row r="141" spans="1:38" ht="7.5" customHeight="1" x14ac:dyDescent="0.25"/>
    <row r="142" spans="1:38" x14ac:dyDescent="0.25">
      <c r="A142" s="13" t="s">
        <v>152</v>
      </c>
      <c r="B142" s="13"/>
      <c r="D142" s="20"/>
      <c r="E142" s="20"/>
      <c r="F142" s="20"/>
      <c r="H142" s="20"/>
      <c r="I142" s="20"/>
      <c r="K142" s="20"/>
      <c r="AJ142" s="20"/>
      <c r="AL142" s="20"/>
    </row>
    <row r="143" spans="1:38" x14ac:dyDescent="0.25">
      <c r="A143" s="93" t="s">
        <v>119</v>
      </c>
      <c r="B143" s="93" t="s">
        <v>83</v>
      </c>
      <c r="C143" s="116"/>
      <c r="D143" s="94" t="s">
        <v>120</v>
      </c>
      <c r="E143" s="95" t="s">
        <v>121</v>
      </c>
      <c r="F143" s="113"/>
      <c r="G143" s="113"/>
      <c r="H143" s="113"/>
      <c r="I143" s="113"/>
      <c r="J143" s="94" t="s">
        <v>120</v>
      </c>
      <c r="K143" s="95" t="s">
        <v>121</v>
      </c>
      <c r="L143" s="34"/>
      <c r="M143" s="94" t="s">
        <v>120</v>
      </c>
      <c r="N143" s="95" t="s">
        <v>121</v>
      </c>
      <c r="O143" s="35"/>
      <c r="P143" s="94" t="s">
        <v>120</v>
      </c>
      <c r="Q143" s="95" t="s">
        <v>121</v>
      </c>
      <c r="R143" s="36"/>
      <c r="S143" s="94" t="s">
        <v>120</v>
      </c>
      <c r="T143" s="95" t="s">
        <v>121</v>
      </c>
      <c r="U143" s="34"/>
      <c r="V143" s="94" t="s">
        <v>120</v>
      </c>
      <c r="W143" s="95" t="s">
        <v>121</v>
      </c>
      <c r="X143" s="35"/>
      <c r="Y143" s="94" t="s">
        <v>120</v>
      </c>
      <c r="Z143" s="95" t="s">
        <v>121</v>
      </c>
      <c r="AA143" s="38"/>
      <c r="AB143" s="94" t="s">
        <v>120</v>
      </c>
      <c r="AC143" s="95" t="s">
        <v>121</v>
      </c>
      <c r="AD143" s="38"/>
      <c r="AE143" s="94" t="s">
        <v>120</v>
      </c>
      <c r="AF143" s="95" t="s">
        <v>121</v>
      </c>
      <c r="AG143" s="38"/>
      <c r="AH143" s="94" t="s">
        <v>120</v>
      </c>
      <c r="AI143" s="95" t="s">
        <v>121</v>
      </c>
      <c r="AJ143" s="10"/>
      <c r="AK143" s="94"/>
      <c r="AL143" s="95"/>
    </row>
    <row r="144" spans="1:38" x14ac:dyDescent="0.25">
      <c r="A144" s="28">
        <v>31</v>
      </c>
      <c r="B144" s="36" t="s">
        <v>86</v>
      </c>
      <c r="C144" s="11"/>
      <c r="D144" s="133">
        <f t="shared" ref="D144:D160" si="10">SUM(J144,M144,P144,S144,V144,Y144,AB144,AE144,AH144,AK144)</f>
        <v>212.29585318490581</v>
      </c>
      <c r="E144" s="134">
        <f t="shared" ref="E144:E160" si="11">SUM(K144,N144,Q144,T144,W144,Z144,AC144,AF144,AI144,AL144)</f>
        <v>169.83668254792468</v>
      </c>
      <c r="F144" s="34"/>
      <c r="G144" s="34"/>
      <c r="H144" s="34"/>
      <c r="I144" s="34"/>
      <c r="J144" s="135">
        <f>IF(K$130=0,0,+K$138*K113/K$130)</f>
        <v>83.530447861536544</v>
      </c>
      <c r="K144" s="136">
        <f>+J144*K$139</f>
        <v>66.824358289229238</v>
      </c>
      <c r="L144" s="34"/>
      <c r="M144" s="135">
        <f>IF(N$130=0,0,+N$138*N113/N$130)</f>
        <v>3.1550522882333487</v>
      </c>
      <c r="N144" s="136">
        <f t="shared" ref="N144:N160" si="12">+M144*N$139</f>
        <v>2.524041830586679</v>
      </c>
      <c r="O144" s="36"/>
      <c r="P144" s="135">
        <f t="shared" ref="P144:P152" si="13">IF(Q$130=0,0,+Q$138*Q113/Q$130)</f>
        <v>0</v>
      </c>
      <c r="Q144" s="136">
        <f t="shared" ref="Q144:Q160" si="14">+P144*Q$139</f>
        <v>0</v>
      </c>
      <c r="R144" s="36"/>
      <c r="S144" s="135">
        <f>IF(T$130=0,0,+T$138*T113/T$130)</f>
        <v>52.173736764129139</v>
      </c>
      <c r="T144" s="136">
        <f t="shared" ref="T144:T160" si="15">+S144*T$139</f>
        <v>41.738989411303315</v>
      </c>
      <c r="U144" s="36"/>
      <c r="V144" s="135">
        <f>IF(W$130=0,0,+W$138*W113/W$130)</f>
        <v>6.8969503218148338</v>
      </c>
      <c r="W144" s="136">
        <f>+V144*W$139</f>
        <v>5.5175602574518674</v>
      </c>
      <c r="X144" s="36"/>
      <c r="Y144" s="135">
        <f>IF(Z$130=0,0,+Z$138*Z113/Z$130)</f>
        <v>42.654985067224047</v>
      </c>
      <c r="Z144" s="136">
        <f>+Y144*Z$139</f>
        <v>34.123988053779236</v>
      </c>
      <c r="AA144" s="98"/>
      <c r="AB144" s="135">
        <f>IF(AC$130=0,0,+AC$138*AC113/AC$130)</f>
        <v>15.385504564048473</v>
      </c>
      <c r="AC144" s="136">
        <f>+AB144*AC$139</f>
        <v>12.308403651238779</v>
      </c>
      <c r="AD144" s="98"/>
      <c r="AE144" s="135">
        <f>IF(AF$130=0,0,+AF$138*AF113/AF$130)</f>
        <v>8.4991763179194226</v>
      </c>
      <c r="AF144" s="136">
        <f>+AE144*AF$139</f>
        <v>6.7993410543355388</v>
      </c>
      <c r="AG144" s="98"/>
      <c r="AH144" s="135">
        <f>IF(AI$130=0,0,+AI$138*AI113/AI$130)</f>
        <v>0</v>
      </c>
      <c r="AI144" s="136">
        <f>+AH144*AI$139</f>
        <v>0</v>
      </c>
      <c r="AJ144" s="10"/>
      <c r="AK144" s="137"/>
      <c r="AL144" s="138"/>
    </row>
    <row r="145" spans="1:38" x14ac:dyDescent="0.25">
      <c r="A145" s="36"/>
      <c r="B145" s="36" t="s">
        <v>87</v>
      </c>
      <c r="C145" s="11"/>
      <c r="D145" s="135">
        <f t="shared" si="10"/>
        <v>167.06089572307309</v>
      </c>
      <c r="E145" s="136">
        <f t="shared" si="11"/>
        <v>133.64871657845848</v>
      </c>
      <c r="F145" s="34"/>
      <c r="G145" s="34"/>
      <c r="H145" s="34"/>
      <c r="I145" s="34"/>
      <c r="J145" s="135">
        <f t="shared" ref="J145:J152" si="16">IF(K$130=0,0,+K$138*K114/K$130)</f>
        <v>167.06089572307309</v>
      </c>
      <c r="K145" s="136">
        <f t="shared" ref="K145:K160" si="17">+J145*K$139</f>
        <v>133.64871657845848</v>
      </c>
      <c r="L145" s="34"/>
      <c r="M145" s="107" t="s">
        <v>88</v>
      </c>
      <c r="N145" s="108"/>
      <c r="O145" s="36"/>
      <c r="P145" s="135">
        <f t="shared" si="13"/>
        <v>0</v>
      </c>
      <c r="Q145" s="136">
        <f t="shared" si="14"/>
        <v>0</v>
      </c>
      <c r="R145" s="36"/>
      <c r="S145" s="107" t="s">
        <v>88</v>
      </c>
      <c r="T145" s="108"/>
      <c r="U145" s="36"/>
      <c r="V145" s="107" t="s">
        <v>88</v>
      </c>
      <c r="W145" s="108"/>
      <c r="X145" s="36"/>
      <c r="Y145" s="107" t="s">
        <v>88</v>
      </c>
      <c r="Z145" s="108"/>
      <c r="AA145" s="98"/>
      <c r="AB145" s="107" t="s">
        <v>88</v>
      </c>
      <c r="AC145" s="108"/>
      <c r="AD145" s="98"/>
      <c r="AE145" s="107" t="s">
        <v>88</v>
      </c>
      <c r="AF145" s="108"/>
      <c r="AG145" s="98"/>
      <c r="AH145" s="107" t="s">
        <v>88</v>
      </c>
      <c r="AI145" s="108"/>
      <c r="AJ145" s="10"/>
      <c r="AK145" s="48"/>
      <c r="AL145" s="49"/>
    </row>
    <row r="146" spans="1:38" x14ac:dyDescent="0.25">
      <c r="A146" s="28">
        <v>32</v>
      </c>
      <c r="B146" s="36" t="s">
        <v>89</v>
      </c>
      <c r="C146" s="11"/>
      <c r="D146" s="135">
        <f t="shared" si="10"/>
        <v>663.15649088999135</v>
      </c>
      <c r="E146" s="136">
        <f t="shared" si="11"/>
        <v>530.5251927119931</v>
      </c>
      <c r="F146" s="34"/>
      <c r="G146" s="34"/>
      <c r="H146" s="34"/>
      <c r="I146" s="34"/>
      <c r="J146" s="135">
        <f t="shared" si="16"/>
        <v>361.96527406665837</v>
      </c>
      <c r="K146" s="136">
        <f t="shared" si="17"/>
        <v>289.57221925332669</v>
      </c>
      <c r="L146" s="35"/>
      <c r="M146" s="135">
        <f>IF(N$130=0,0,+N$138*N115/N$130)</f>
        <v>12.620209152933395</v>
      </c>
      <c r="N146" s="136">
        <f t="shared" si="12"/>
        <v>10.096167322346716</v>
      </c>
      <c r="O146" s="36"/>
      <c r="P146" s="135">
        <f t="shared" si="13"/>
        <v>0</v>
      </c>
      <c r="Q146" s="136">
        <f t="shared" si="14"/>
        <v>0</v>
      </c>
      <c r="R146" s="36"/>
      <c r="S146" s="135">
        <f>IF(T$130=0,0,+T$138*T115/T$130)</f>
        <v>139.12996470434439</v>
      </c>
      <c r="T146" s="136">
        <f t="shared" si="15"/>
        <v>111.30397176347552</v>
      </c>
      <c r="U146" s="36"/>
      <c r="V146" s="135">
        <f>IF(W$130=0,0,+W$138*W115/W$130)</f>
        <v>12.4145105792667</v>
      </c>
      <c r="W146" s="136">
        <f t="shared" ref="W146:W154" si="18">+V146*W$139</f>
        <v>9.9316084634133617</v>
      </c>
      <c r="X146" s="36"/>
      <c r="Y146" s="135">
        <f>IF(Z$130=0,0,+Z$138*Z115/Z$130)</f>
        <v>56.873313422965396</v>
      </c>
      <c r="Z146" s="136">
        <f t="shared" ref="Z146:Z154" si="19">+Y146*Z$139</f>
        <v>45.498650738372319</v>
      </c>
      <c r="AA146" s="98"/>
      <c r="AB146" s="135">
        <f>IF(AC$130=0,0,+AC$138*AC115/AC$130)</f>
        <v>46.156513692145417</v>
      </c>
      <c r="AC146" s="136">
        <f t="shared" ref="AC146:AC154" si="20">+AB146*AC$139</f>
        <v>36.925210953716338</v>
      </c>
      <c r="AD146" s="98"/>
      <c r="AE146" s="135">
        <f>IF(AF$130=0,0,+AF$138*AF115/AF$130)</f>
        <v>33.996705271677691</v>
      </c>
      <c r="AF146" s="136">
        <f t="shared" ref="AF146:AF154" si="21">+AE146*AF$139</f>
        <v>27.197364217342155</v>
      </c>
      <c r="AG146" s="98"/>
      <c r="AH146" s="135">
        <f>IF(AI$130=0,0,+AI$138*AI115/AI$130)</f>
        <v>0</v>
      </c>
      <c r="AI146" s="136">
        <f t="shared" ref="AI146:AI154" si="22">+AH146*AI$139</f>
        <v>0</v>
      </c>
      <c r="AJ146" s="10"/>
      <c r="AK146" s="48"/>
      <c r="AL146" s="49"/>
    </row>
    <row r="147" spans="1:38" x14ac:dyDescent="0.25">
      <c r="A147" s="36"/>
      <c r="B147" s="36" t="s">
        <v>90</v>
      </c>
      <c r="C147" s="11"/>
      <c r="D147" s="135">
        <f t="shared" si="10"/>
        <v>111.37393048204873</v>
      </c>
      <c r="E147" s="136">
        <f t="shared" si="11"/>
        <v>89.099144385638994</v>
      </c>
      <c r="F147" s="34"/>
      <c r="G147" s="34"/>
      <c r="H147" s="34"/>
      <c r="I147" s="34"/>
      <c r="J147" s="135">
        <f t="shared" si="16"/>
        <v>111.37393048204873</v>
      </c>
      <c r="K147" s="136">
        <f t="shared" si="17"/>
        <v>89.099144385638994</v>
      </c>
      <c r="L147" s="35"/>
      <c r="M147" s="107" t="s">
        <v>88</v>
      </c>
      <c r="N147" s="108"/>
      <c r="O147" s="36"/>
      <c r="P147" s="135">
        <f t="shared" si="13"/>
        <v>0</v>
      </c>
      <c r="Q147" s="136">
        <f t="shared" si="14"/>
        <v>0</v>
      </c>
      <c r="R147" s="36"/>
      <c r="S147" s="107" t="s">
        <v>88</v>
      </c>
      <c r="T147" s="108"/>
      <c r="U147" s="36"/>
      <c r="V147" s="107" t="s">
        <v>88</v>
      </c>
      <c r="W147" s="108"/>
      <c r="X147" s="36"/>
      <c r="Y147" s="107" t="s">
        <v>88</v>
      </c>
      <c r="Z147" s="108"/>
      <c r="AA147" s="36"/>
      <c r="AB147" s="107" t="s">
        <v>88</v>
      </c>
      <c r="AC147" s="108"/>
      <c r="AD147" s="36"/>
      <c r="AE147" s="107" t="s">
        <v>88</v>
      </c>
      <c r="AF147" s="108"/>
      <c r="AG147" s="36"/>
      <c r="AH147" s="107" t="s">
        <v>88</v>
      </c>
      <c r="AI147" s="108"/>
      <c r="AJ147" s="10"/>
      <c r="AK147" s="48"/>
      <c r="AL147" s="49"/>
    </row>
    <row r="148" spans="1:38" x14ac:dyDescent="0.25">
      <c r="A148" s="36"/>
      <c r="B148" s="36" t="s">
        <v>91</v>
      </c>
      <c r="C148" s="11"/>
      <c r="D148" s="135">
        <f t="shared" si="10"/>
        <v>111.37393048204873</v>
      </c>
      <c r="E148" s="136">
        <f t="shared" si="11"/>
        <v>89.099144385638994</v>
      </c>
      <c r="F148" s="34"/>
      <c r="G148" s="34"/>
      <c r="H148" s="34"/>
      <c r="I148" s="34"/>
      <c r="J148" s="135">
        <f t="shared" si="16"/>
        <v>111.37393048204873</v>
      </c>
      <c r="K148" s="136">
        <f t="shared" si="17"/>
        <v>89.099144385638994</v>
      </c>
      <c r="L148" s="35"/>
      <c r="M148" s="107" t="s">
        <v>88</v>
      </c>
      <c r="N148" s="108"/>
      <c r="O148" s="36"/>
      <c r="P148" s="135">
        <f t="shared" si="13"/>
        <v>0</v>
      </c>
      <c r="Q148" s="136">
        <f t="shared" si="14"/>
        <v>0</v>
      </c>
      <c r="R148" s="36"/>
      <c r="S148" s="107" t="s">
        <v>88</v>
      </c>
      <c r="T148" s="108"/>
      <c r="U148" s="36"/>
      <c r="V148" s="107" t="s">
        <v>88</v>
      </c>
      <c r="W148" s="108"/>
      <c r="X148" s="36"/>
      <c r="Y148" s="107" t="s">
        <v>88</v>
      </c>
      <c r="Z148" s="108"/>
      <c r="AA148" s="36"/>
      <c r="AB148" s="107" t="s">
        <v>88</v>
      </c>
      <c r="AC148" s="108"/>
      <c r="AD148" s="36"/>
      <c r="AE148" s="107" t="s">
        <v>88</v>
      </c>
      <c r="AF148" s="108"/>
      <c r="AG148" s="36"/>
      <c r="AH148" s="107" t="s">
        <v>88</v>
      </c>
      <c r="AI148" s="108"/>
      <c r="AJ148" s="10"/>
      <c r="AK148" s="48"/>
      <c r="AL148" s="49"/>
    </row>
    <row r="149" spans="1:38" x14ac:dyDescent="0.25">
      <c r="A149" s="28">
        <v>33</v>
      </c>
      <c r="B149" s="36" t="s">
        <v>223</v>
      </c>
      <c r="C149" s="11"/>
      <c r="D149" s="135">
        <f t="shared" si="10"/>
        <v>100.61700790290665</v>
      </c>
      <c r="E149" s="136">
        <f t="shared" si="11"/>
        <v>80.49360632232532</v>
      </c>
      <c r="F149" s="34"/>
      <c r="G149" s="34"/>
      <c r="H149" s="34"/>
      <c r="I149" s="34"/>
      <c r="J149" s="135">
        <f t="shared" si="16"/>
        <v>69.608706551280463</v>
      </c>
      <c r="K149" s="136">
        <f t="shared" si="17"/>
        <v>55.686965241024375</v>
      </c>
      <c r="L149" s="35"/>
      <c r="M149" s="135">
        <f>IF(N$130=0,0,+N$138*N118/N$130)</f>
        <v>0</v>
      </c>
      <c r="N149" s="136">
        <f>+M149*N$139</f>
        <v>0</v>
      </c>
      <c r="O149" s="36"/>
      <c r="P149" s="135">
        <f t="shared" si="13"/>
        <v>0</v>
      </c>
      <c r="Q149" s="136">
        <f t="shared" si="14"/>
        <v>0</v>
      </c>
      <c r="R149" s="36"/>
      <c r="S149" s="135">
        <f>IF(T$130=0,0,+T$138*T118/T$130)</f>
        <v>17.391245588043049</v>
      </c>
      <c r="T149" s="136">
        <f t="shared" si="15"/>
        <v>13.91299647043444</v>
      </c>
      <c r="U149" s="15"/>
      <c r="V149" s="135">
        <f>IF(W$130=0,0,+W$138*W118/W$130)</f>
        <v>1.3793900643629666</v>
      </c>
      <c r="W149" s="136">
        <f t="shared" si="18"/>
        <v>1.1035120514903733</v>
      </c>
      <c r="X149" s="15"/>
      <c r="Y149" s="135">
        <f>IF(Z$130=0,0,+Z$138*Z118/Z$130)</f>
        <v>7.1091641778706745</v>
      </c>
      <c r="Z149" s="136">
        <f t="shared" si="19"/>
        <v>5.6873313422965399</v>
      </c>
      <c r="AA149" s="15"/>
      <c r="AB149" s="135">
        <f>IF(AC$130=0,0,+AC$138*AC118/AC$130)</f>
        <v>5.1285015213494907</v>
      </c>
      <c r="AC149" s="136">
        <f t="shared" si="20"/>
        <v>4.1028012170795929</v>
      </c>
      <c r="AD149" s="15"/>
      <c r="AE149" s="135">
        <f>IF(AF$130=0,0,+AF$138*AF118/AF$130)</f>
        <v>0</v>
      </c>
      <c r="AF149" s="136">
        <f t="shared" si="21"/>
        <v>0</v>
      </c>
      <c r="AG149" s="15"/>
      <c r="AH149" s="135">
        <f>IF(AI$130=0,0,+AI$138*AI118/AI$130)</f>
        <v>0</v>
      </c>
      <c r="AI149" s="136">
        <f t="shared" si="22"/>
        <v>0</v>
      </c>
      <c r="AJ149" s="10"/>
      <c r="AK149" s="48"/>
      <c r="AL149" s="49"/>
    </row>
    <row r="150" spans="1:38" x14ac:dyDescent="0.25">
      <c r="A150" s="28">
        <v>41</v>
      </c>
      <c r="B150" s="36" t="s">
        <v>93</v>
      </c>
      <c r="C150" s="11"/>
      <c r="D150" s="135">
        <f t="shared" si="10"/>
        <v>644.83641037812208</v>
      </c>
      <c r="E150" s="136">
        <f t="shared" si="11"/>
        <v>515.86912830249764</v>
      </c>
      <c r="F150" s="34"/>
      <c r="G150" s="34"/>
      <c r="H150" s="34"/>
      <c r="I150" s="34"/>
      <c r="J150" s="135">
        <f t="shared" si="16"/>
        <v>278.43482620512185</v>
      </c>
      <c r="K150" s="136">
        <f t="shared" si="17"/>
        <v>222.7478609640975</v>
      </c>
      <c r="L150" s="35"/>
      <c r="M150" s="107" t="s">
        <v>88</v>
      </c>
      <c r="N150" s="108"/>
      <c r="O150" s="36"/>
      <c r="P150" s="135">
        <f t="shared" si="13"/>
        <v>0</v>
      </c>
      <c r="Q150" s="136">
        <f t="shared" si="14"/>
        <v>0</v>
      </c>
      <c r="R150" s="36"/>
      <c r="S150" s="135">
        <f>IF(T$130=0,0,+T$138*T119/T$130)</f>
        <v>182.608078674452</v>
      </c>
      <c r="T150" s="136">
        <f t="shared" si="15"/>
        <v>146.08646293956161</v>
      </c>
      <c r="U150" s="15"/>
      <c r="V150" s="135">
        <f>IF(W$130=0,0,+W$138*W119/W$130)</f>
        <v>15.862985740174118</v>
      </c>
      <c r="W150" s="136">
        <f t="shared" si="18"/>
        <v>12.690388592139294</v>
      </c>
      <c r="X150" s="15"/>
      <c r="Y150" s="135">
        <f>IF(Z$130=0,0,+Z$138*Z119/Z$130)</f>
        <v>81.75538804551276</v>
      </c>
      <c r="Z150" s="136">
        <f t="shared" si="19"/>
        <v>65.404310436410213</v>
      </c>
      <c r="AA150" s="103"/>
      <c r="AB150" s="135">
        <f>IF(AC$130=0,0,+AC$138*AC119/AC$130)</f>
        <v>58.977767495519146</v>
      </c>
      <c r="AC150" s="136">
        <f t="shared" si="20"/>
        <v>47.182213996415321</v>
      </c>
      <c r="AD150" s="103"/>
      <c r="AE150" s="135">
        <f>IF(AF$130=0,0,+AF$138*AF119/AF$130)</f>
        <v>27.197364217342155</v>
      </c>
      <c r="AF150" s="136">
        <f t="shared" si="21"/>
        <v>21.757891373873726</v>
      </c>
      <c r="AG150" s="103"/>
      <c r="AH150" s="135">
        <f>IF(AI$130=0,0,+AI$138*AI119/AI$130)</f>
        <v>0</v>
      </c>
      <c r="AI150" s="136">
        <f t="shared" si="22"/>
        <v>0</v>
      </c>
      <c r="AJ150" s="10"/>
      <c r="AK150" s="48"/>
      <c r="AL150" s="49"/>
    </row>
    <row r="151" spans="1:38" x14ac:dyDescent="0.25">
      <c r="A151" s="36"/>
      <c r="B151" s="36" t="s">
        <v>94</v>
      </c>
      <c r="C151" s="11"/>
      <c r="D151" s="135">
        <f t="shared" si="10"/>
        <v>228.00628144448638</v>
      </c>
      <c r="E151" s="136">
        <f t="shared" si="11"/>
        <v>182.40502515558913</v>
      </c>
      <c r="F151" s="34"/>
      <c r="G151" s="34"/>
      <c r="H151" s="34"/>
      <c r="I151" s="34"/>
      <c r="J151" s="135">
        <f t="shared" si="16"/>
        <v>222.74786096409747</v>
      </c>
      <c r="K151" s="136">
        <f t="shared" si="17"/>
        <v>178.19828877127799</v>
      </c>
      <c r="L151" s="35"/>
      <c r="M151" s="135">
        <f>IF(N$130=0,0,+N$138*N120/N$130)</f>
        <v>5.2584204803889163</v>
      </c>
      <c r="N151" s="136">
        <f t="shared" si="12"/>
        <v>4.2067363843111334</v>
      </c>
      <c r="O151" s="36"/>
      <c r="P151" s="135">
        <f t="shared" si="13"/>
        <v>0</v>
      </c>
      <c r="Q151" s="136">
        <f t="shared" si="14"/>
        <v>0</v>
      </c>
      <c r="R151" s="36"/>
      <c r="S151" s="107" t="s">
        <v>88</v>
      </c>
      <c r="T151" s="108"/>
      <c r="U151" s="15"/>
      <c r="V151" s="107" t="s">
        <v>88</v>
      </c>
      <c r="W151" s="108"/>
      <c r="X151" s="15"/>
      <c r="Y151" s="107" t="s">
        <v>88</v>
      </c>
      <c r="Z151" s="108"/>
      <c r="AA151" s="15"/>
      <c r="AB151" s="107" t="s">
        <v>88</v>
      </c>
      <c r="AC151" s="108"/>
      <c r="AD151" s="15"/>
      <c r="AE151" s="107" t="s">
        <v>88</v>
      </c>
      <c r="AF151" s="108"/>
      <c r="AG151" s="15"/>
      <c r="AH151" s="107" t="s">
        <v>88</v>
      </c>
      <c r="AI151" s="108"/>
      <c r="AJ151" s="10"/>
      <c r="AK151" s="48"/>
      <c r="AL151" s="49"/>
    </row>
    <row r="152" spans="1:38" x14ac:dyDescent="0.25">
      <c r="A152" s="28">
        <v>51</v>
      </c>
      <c r="B152" s="36" t="s">
        <v>95</v>
      </c>
      <c r="C152" s="67"/>
      <c r="D152" s="135">
        <f t="shared" si="10"/>
        <v>895.37387363766572</v>
      </c>
      <c r="E152" s="136">
        <f t="shared" si="11"/>
        <v>716.29909891013267</v>
      </c>
      <c r="F152" s="34"/>
      <c r="G152" s="34"/>
      <c r="H152" s="34"/>
      <c r="I152" s="34"/>
      <c r="J152" s="135">
        <f t="shared" si="16"/>
        <v>417.65223930768269</v>
      </c>
      <c r="K152" s="136">
        <f t="shared" si="17"/>
        <v>334.12179144614618</v>
      </c>
      <c r="L152" s="35"/>
      <c r="M152" s="135">
        <f>IF(N$130=0,0,+N$138*N121/N$130)</f>
        <v>7.8876307205833722</v>
      </c>
      <c r="N152" s="136">
        <f t="shared" si="12"/>
        <v>6.3101045764666983</v>
      </c>
      <c r="O152" s="36"/>
      <c r="P152" s="135">
        <f t="shared" si="13"/>
        <v>0</v>
      </c>
      <c r="Q152" s="136">
        <f t="shared" si="14"/>
        <v>0</v>
      </c>
      <c r="R152" s="36"/>
      <c r="S152" s="135">
        <f>IF(T$130=0,0,+T$138*T121/T$130)</f>
        <v>243.47743823260271</v>
      </c>
      <c r="T152" s="136">
        <f t="shared" si="15"/>
        <v>194.78195058608219</v>
      </c>
      <c r="U152" s="15"/>
      <c r="V152" s="135">
        <f>IF(W$130=0,0,+W$138*W121/W$130)</f>
        <v>16.5526807723556</v>
      </c>
      <c r="W152" s="136">
        <f t="shared" si="18"/>
        <v>13.242144617884481</v>
      </c>
      <c r="X152" s="15"/>
      <c r="Y152" s="135">
        <f>IF(Z$130=0,0,+Z$138*Z121/Z$130)</f>
        <v>85.309970134448093</v>
      </c>
      <c r="Z152" s="136">
        <f t="shared" si="19"/>
        <v>68.247976107558472</v>
      </c>
      <c r="AA152" s="15"/>
      <c r="AB152" s="135">
        <f>IF(AC$130=0,0,+AC$138*AC121/AC$130)</f>
        <v>71.799021298892882</v>
      </c>
      <c r="AC152" s="136">
        <f t="shared" si="20"/>
        <v>57.439217039114311</v>
      </c>
      <c r="AD152" s="15"/>
      <c r="AE152" s="135">
        <f>IF(AF$130=0,0,+AF$138*AF121/AF$130)</f>
        <v>52.694893171100425</v>
      </c>
      <c r="AF152" s="136">
        <f t="shared" si="21"/>
        <v>42.155914536880346</v>
      </c>
      <c r="AG152" s="15"/>
      <c r="AH152" s="135">
        <f>IF(AI$130=0,0,+AI$138*AI121/AI$130)</f>
        <v>0</v>
      </c>
      <c r="AI152" s="136">
        <f t="shared" si="22"/>
        <v>0</v>
      </c>
      <c r="AJ152" s="10"/>
      <c r="AK152" s="48"/>
      <c r="AL152" s="49"/>
    </row>
    <row r="153" spans="1:38" x14ac:dyDescent="0.25">
      <c r="A153" s="36"/>
      <c r="B153" s="36" t="s">
        <v>96</v>
      </c>
      <c r="C153" s="67"/>
      <c r="D153" s="135">
        <f t="shared" si="10"/>
        <v>15.775261441166744</v>
      </c>
      <c r="E153" s="136">
        <f t="shared" si="11"/>
        <v>12.620209152933397</v>
      </c>
      <c r="F153" s="34"/>
      <c r="G153" s="34"/>
      <c r="H153" s="34"/>
      <c r="I153" s="34"/>
      <c r="J153" s="107"/>
      <c r="K153" s="108"/>
      <c r="L153" s="35"/>
      <c r="M153" s="135">
        <f>IF(N$130=0,0,+N$138*N122/N$130)</f>
        <v>15.775261441166744</v>
      </c>
      <c r="N153" s="136">
        <f t="shared" si="12"/>
        <v>12.620209152933397</v>
      </c>
      <c r="O153" s="36"/>
      <c r="P153" s="107"/>
      <c r="Q153" s="108"/>
      <c r="R153" s="36"/>
      <c r="S153" s="107"/>
      <c r="T153" s="108"/>
      <c r="U153" s="15"/>
      <c r="V153" s="107"/>
      <c r="W153" s="108"/>
      <c r="X153" s="15"/>
      <c r="Y153" s="107"/>
      <c r="Z153" s="108"/>
      <c r="AA153" s="15"/>
      <c r="AB153" s="107"/>
      <c r="AC153" s="108"/>
      <c r="AD153" s="15"/>
      <c r="AE153" s="107"/>
      <c r="AF153" s="108"/>
      <c r="AG153" s="15"/>
      <c r="AH153" s="107"/>
      <c r="AI153" s="108"/>
      <c r="AJ153" s="10"/>
      <c r="AK153" s="48"/>
      <c r="AL153" s="49"/>
    </row>
    <row r="154" spans="1:38" x14ac:dyDescent="0.25">
      <c r="A154" s="36"/>
      <c r="B154" s="36" t="s">
        <v>97</v>
      </c>
      <c r="C154" s="11"/>
      <c r="D154" s="135">
        <f t="shared" si="10"/>
        <v>43.347633296325277</v>
      </c>
      <c r="E154" s="136">
        <f t="shared" si="11"/>
        <v>34.678106637060218</v>
      </c>
      <c r="F154" s="34"/>
      <c r="G154" s="34"/>
      <c r="H154" s="34"/>
      <c r="I154" s="34"/>
      <c r="J154" s="135">
        <f t="shared" ref="J154:J160" si="23">IF(K$130=0,0,+K$138*K123/K$130)</f>
        <v>27.843482620512184</v>
      </c>
      <c r="K154" s="136">
        <f t="shared" si="17"/>
        <v>22.274786096409748</v>
      </c>
      <c r="L154" s="35"/>
      <c r="M154" s="107" t="s">
        <v>88</v>
      </c>
      <c r="N154" s="108"/>
      <c r="O154" s="36"/>
      <c r="P154" s="135">
        <f t="shared" ref="P154:P160" si="24">IF(Q$130=0,0,+Q$138*Q123/Q$130)</f>
        <v>0</v>
      </c>
      <c r="Q154" s="136">
        <f t="shared" si="14"/>
        <v>0</v>
      </c>
      <c r="R154" s="36"/>
      <c r="S154" s="135">
        <f>IF(T$130=0,0,+T$138*T123/T$130)</f>
        <v>8.6956227940215243</v>
      </c>
      <c r="T154" s="136">
        <f t="shared" si="15"/>
        <v>6.9564982352172198</v>
      </c>
      <c r="U154" s="15"/>
      <c r="V154" s="135">
        <f>IF(W$130=0,0,+W$138*W123/W$130)</f>
        <v>0.68969503218148331</v>
      </c>
      <c r="W154" s="136">
        <f t="shared" si="18"/>
        <v>0.55175602574518667</v>
      </c>
      <c r="X154" s="15"/>
      <c r="Y154" s="135">
        <f>IF(Z$130=0,0,+Z$138*Z123/Z$130)</f>
        <v>3.5545820889353372</v>
      </c>
      <c r="Z154" s="136">
        <f t="shared" si="19"/>
        <v>2.84366567114827</v>
      </c>
      <c r="AA154" s="15"/>
      <c r="AB154" s="135">
        <f>IF(AC$130=0,0,+AC$138*AC123/AC$130)</f>
        <v>2.5642507606747453</v>
      </c>
      <c r="AC154" s="136">
        <f t="shared" si="20"/>
        <v>2.0514006085397964</v>
      </c>
      <c r="AD154" s="15"/>
      <c r="AE154" s="135">
        <f>IF(AF$130=0,0,+AF$138*AF123/AF$130)</f>
        <v>0</v>
      </c>
      <c r="AF154" s="136">
        <f t="shared" si="21"/>
        <v>0</v>
      </c>
      <c r="AG154" s="15"/>
      <c r="AH154" s="135">
        <f>IF(AI$130=0,0,+AI$138*AI123/AI$130)</f>
        <v>0</v>
      </c>
      <c r="AI154" s="136">
        <f t="shared" si="22"/>
        <v>0</v>
      </c>
      <c r="AJ154" s="10"/>
      <c r="AK154" s="48"/>
      <c r="AL154" s="49"/>
    </row>
    <row r="155" spans="1:38" x14ac:dyDescent="0.25">
      <c r="A155" s="28">
        <v>52</v>
      </c>
      <c r="B155" s="36" t="s">
        <v>98</v>
      </c>
      <c r="C155" s="11"/>
      <c r="D155" s="133">
        <f t="shared" si="10"/>
        <v>167.06089572307309</v>
      </c>
      <c r="E155" s="134">
        <f t="shared" si="11"/>
        <v>133.64871657845848</v>
      </c>
      <c r="F155" s="34"/>
      <c r="G155" s="34"/>
      <c r="H155" s="34"/>
      <c r="I155" s="34"/>
      <c r="J155" s="135">
        <f t="shared" si="23"/>
        <v>167.06089572307309</v>
      </c>
      <c r="K155" s="136">
        <f t="shared" si="17"/>
        <v>133.64871657845848</v>
      </c>
      <c r="L155" s="35"/>
      <c r="M155" s="107"/>
      <c r="N155" s="108"/>
      <c r="O155" s="36"/>
      <c r="P155" s="135">
        <f t="shared" si="24"/>
        <v>0</v>
      </c>
      <c r="Q155" s="136">
        <f t="shared" si="14"/>
        <v>0</v>
      </c>
      <c r="R155" s="36"/>
      <c r="S155" s="107"/>
      <c r="T155" s="108"/>
      <c r="U155" s="15"/>
      <c r="V155" s="107"/>
      <c r="W155" s="108"/>
      <c r="X155" s="15"/>
      <c r="Y155" s="107"/>
      <c r="Z155" s="108"/>
      <c r="AA155" s="15"/>
      <c r="AB155" s="107"/>
      <c r="AC155" s="108"/>
      <c r="AD155" s="15"/>
      <c r="AE155" s="107"/>
      <c r="AF155" s="108"/>
      <c r="AG155" s="15"/>
      <c r="AH155" s="107"/>
      <c r="AI155" s="108"/>
      <c r="AJ155" s="10"/>
      <c r="AK155" s="48"/>
      <c r="AL155" s="49"/>
    </row>
    <row r="156" spans="1:38" x14ac:dyDescent="0.25">
      <c r="A156" s="36"/>
      <c r="B156" s="36" t="s">
        <v>224</v>
      </c>
      <c r="C156" s="11"/>
      <c r="D156" s="133">
        <f t="shared" si="10"/>
        <v>885.31131705690223</v>
      </c>
      <c r="E156" s="134">
        <f t="shared" si="11"/>
        <v>708.24905364552171</v>
      </c>
      <c r="F156" s="34"/>
      <c r="G156" s="34"/>
      <c r="H156" s="34"/>
      <c r="I156" s="34"/>
      <c r="J156" s="135">
        <f t="shared" si="23"/>
        <v>640.40010027178016</v>
      </c>
      <c r="K156" s="136">
        <f t="shared" si="17"/>
        <v>512.32008021742411</v>
      </c>
      <c r="L156" s="35"/>
      <c r="M156" s="135">
        <f>IF(N$130=0,0,+N$138*N125/N$130)</f>
        <v>3.6808943362722411</v>
      </c>
      <c r="N156" s="136">
        <f t="shared" si="12"/>
        <v>2.944715469017793</v>
      </c>
      <c r="O156" s="36"/>
      <c r="P156" s="135">
        <f t="shared" si="24"/>
        <v>0</v>
      </c>
      <c r="Q156" s="136">
        <f t="shared" si="14"/>
        <v>0</v>
      </c>
      <c r="R156" s="36"/>
      <c r="S156" s="135">
        <f>IF(T$130=0,0,+T$138*T125/T$130)</f>
        <v>139.12996470434439</v>
      </c>
      <c r="T156" s="136">
        <f t="shared" si="15"/>
        <v>111.30397176347552</v>
      </c>
      <c r="U156" s="15"/>
      <c r="V156" s="135">
        <f>IF(W$130=0,0,+W$138*W125/W$130)</f>
        <v>8.2763403861778002</v>
      </c>
      <c r="W156" s="136">
        <f>+V156*W$139</f>
        <v>6.6210723089422405</v>
      </c>
      <c r="X156" s="15"/>
      <c r="Y156" s="135">
        <f>IF(Z$130=0,0,+Z$138*Z125/Z$130)</f>
        <v>42.654985067224047</v>
      </c>
      <c r="Z156" s="136">
        <f>+Y156*Z$139</f>
        <v>34.123988053779236</v>
      </c>
      <c r="AA156" s="103"/>
      <c r="AB156" s="135">
        <f>IF(AC$130=0,0,+AC$138*AC125/AC$130)</f>
        <v>30.771009128096946</v>
      </c>
      <c r="AC156" s="136">
        <f>+AB156*AC$139</f>
        <v>24.616807302477557</v>
      </c>
      <c r="AD156" s="103"/>
      <c r="AE156" s="135">
        <f>IF(AF$130=0,0,+AF$138*AF125/AF$130)</f>
        <v>20.398023163006616</v>
      </c>
      <c r="AF156" s="136">
        <f>+AE156*AF$139</f>
        <v>16.318418530405292</v>
      </c>
      <c r="AG156" s="103"/>
      <c r="AH156" s="135">
        <f>IF(AI$130=0,0,+AI$138*AI125/AI$130)</f>
        <v>0</v>
      </c>
      <c r="AI156" s="136">
        <f>+AH156*AI$139</f>
        <v>0</v>
      </c>
      <c r="AJ156" s="10"/>
      <c r="AK156" s="48"/>
      <c r="AL156" s="49"/>
    </row>
    <row r="157" spans="1:38" x14ac:dyDescent="0.25">
      <c r="A157" s="28">
        <v>53</v>
      </c>
      <c r="B157" s="36" t="s">
        <v>99</v>
      </c>
      <c r="C157" s="11"/>
      <c r="D157" s="133">
        <f t="shared" si="10"/>
        <v>74.355934647951443</v>
      </c>
      <c r="E157" s="134">
        <f t="shared" si="11"/>
        <v>59.484747718361163</v>
      </c>
      <c r="F157" s="34"/>
      <c r="G157" s="34"/>
      <c r="H157" s="34"/>
      <c r="I157" s="34"/>
      <c r="J157" s="135">
        <f t="shared" si="23"/>
        <v>27.843482620512184</v>
      </c>
      <c r="K157" s="136">
        <f t="shared" si="17"/>
        <v>22.274786096409748</v>
      </c>
      <c r="L157" s="35"/>
      <c r="M157" s="135">
        <f>IF(N$130=0,0,+N$138*N126/N$130)</f>
        <v>0</v>
      </c>
      <c r="N157" s="136">
        <f t="shared" si="12"/>
        <v>0</v>
      </c>
      <c r="O157" s="36"/>
      <c r="P157" s="135">
        <f t="shared" si="24"/>
        <v>0</v>
      </c>
      <c r="Q157" s="136">
        <f t="shared" si="14"/>
        <v>0</v>
      </c>
      <c r="R157" s="36"/>
      <c r="S157" s="135">
        <f>IF(T$130=0,0,+T$138*T126/T$130)</f>
        <v>26.086868382064569</v>
      </c>
      <c r="T157" s="136">
        <f t="shared" si="15"/>
        <v>20.869494705651658</v>
      </c>
      <c r="U157" s="15"/>
      <c r="V157" s="135">
        <f>IF(W$130=0,0,+W$138*W126/W$130)</f>
        <v>2.0690850965444501</v>
      </c>
      <c r="W157" s="136">
        <f>+V157*W$139</f>
        <v>1.6552680772355601</v>
      </c>
      <c r="X157" s="15"/>
      <c r="Y157" s="135">
        <f>IF(Z$130=0,0,+Z$138*Z126/Z$130)</f>
        <v>10.663746266806012</v>
      </c>
      <c r="Z157" s="136">
        <f>+Y157*Z$139</f>
        <v>8.530997013444809</v>
      </c>
      <c r="AA157" s="103"/>
      <c r="AB157" s="135">
        <f>IF(AC$130=0,0,+AC$138*AC126/AC$130)</f>
        <v>7.6927522820242364</v>
      </c>
      <c r="AC157" s="136">
        <f>+AB157*AC$139</f>
        <v>6.1542018256193893</v>
      </c>
      <c r="AD157" s="103"/>
      <c r="AE157" s="135">
        <f>IF(AF$130=0,0,+AF$138*AF126/AF$130)</f>
        <v>0</v>
      </c>
      <c r="AF157" s="136">
        <f>+AE157*AF$139</f>
        <v>0</v>
      </c>
      <c r="AG157" s="103"/>
      <c r="AH157" s="135">
        <f>IF(AI$130=0,0,+AI$138*AI126/AI$130)</f>
        <v>0</v>
      </c>
      <c r="AI157" s="136">
        <f>+AH157*AI$139</f>
        <v>0</v>
      </c>
      <c r="AJ157" s="10"/>
      <c r="AK157" s="48"/>
      <c r="AL157" s="49"/>
    </row>
    <row r="158" spans="1:38" x14ac:dyDescent="0.25">
      <c r="A158" s="36"/>
      <c r="B158" s="36" t="s">
        <v>221</v>
      </c>
      <c r="C158" s="11"/>
      <c r="D158" s="133">
        <f t="shared" si="10"/>
        <v>75.933460792068118</v>
      </c>
      <c r="E158" s="134">
        <f t="shared" si="11"/>
        <v>60.746768633654511</v>
      </c>
      <c r="F158" s="34"/>
      <c r="G158" s="34"/>
      <c r="H158" s="34"/>
      <c r="I158" s="34"/>
      <c r="J158" s="135">
        <f t="shared" si="23"/>
        <v>27.843482620512184</v>
      </c>
      <c r="K158" s="136">
        <f t="shared" si="17"/>
        <v>22.274786096409748</v>
      </c>
      <c r="L158" s="35"/>
      <c r="M158" s="135">
        <f>IF(N$130=0,0,+N$138*N127/N$130)</f>
        <v>1.5775261441166744</v>
      </c>
      <c r="N158" s="136">
        <f t="shared" si="12"/>
        <v>1.2620209152933395</v>
      </c>
      <c r="O158" s="36"/>
      <c r="P158" s="135">
        <f t="shared" si="24"/>
        <v>0</v>
      </c>
      <c r="Q158" s="136">
        <f t="shared" si="14"/>
        <v>0</v>
      </c>
      <c r="R158" s="36"/>
      <c r="S158" s="135">
        <f>IF(T$130=0,0,+T$138*T127/T$130)</f>
        <v>26.086868382064569</v>
      </c>
      <c r="T158" s="136">
        <f t="shared" si="15"/>
        <v>20.869494705651658</v>
      </c>
      <c r="U158" s="15"/>
      <c r="V158" s="135">
        <f>IF(W$130=0,0,+W$138*W127/W$130)</f>
        <v>2.0690850965444501</v>
      </c>
      <c r="W158" s="136">
        <f>+V158*W$139</f>
        <v>1.6552680772355601</v>
      </c>
      <c r="X158" s="15"/>
      <c r="Y158" s="135">
        <f>IF(Z$130=0,0,+Z$138*Z127/Z$130)</f>
        <v>10.663746266806012</v>
      </c>
      <c r="Z158" s="136">
        <f>+Y158*Z$139</f>
        <v>8.530997013444809</v>
      </c>
      <c r="AA158" s="15"/>
      <c r="AB158" s="135">
        <f>IF(AC$130=0,0,+AC$138*AC127/AC$130)</f>
        <v>7.6927522820242364</v>
      </c>
      <c r="AC158" s="136">
        <f>+AB158*AC$139</f>
        <v>6.1542018256193893</v>
      </c>
      <c r="AD158" s="15"/>
      <c r="AE158" s="135">
        <f>IF(AF$130=0,0,+AF$138*AF127/AF$130)</f>
        <v>0</v>
      </c>
      <c r="AF158" s="136">
        <f>+AE158*AF$139</f>
        <v>0</v>
      </c>
      <c r="AG158" s="15"/>
      <c r="AH158" s="135">
        <f>IF(AI$130=0,0,+AI$138*AI127/AI$130)</f>
        <v>0</v>
      </c>
      <c r="AI158" s="136">
        <f>+AH158*AI$139</f>
        <v>0</v>
      </c>
      <c r="AJ158" s="10"/>
      <c r="AK158" s="48"/>
      <c r="AL158" s="49"/>
    </row>
    <row r="159" spans="1:38" x14ac:dyDescent="0.25">
      <c r="A159" s="36"/>
      <c r="B159" s="36" t="s">
        <v>220</v>
      </c>
      <c r="C159" s="11"/>
      <c r="D159" s="133">
        <f t="shared" si="10"/>
        <v>88.277675958207539</v>
      </c>
      <c r="E159" s="134">
        <f t="shared" si="11"/>
        <v>70.622140766566034</v>
      </c>
      <c r="F159" s="34"/>
      <c r="G159" s="34"/>
      <c r="H159" s="34"/>
      <c r="I159" s="34"/>
      <c r="J159" s="135">
        <f t="shared" si="23"/>
        <v>41.765223930768272</v>
      </c>
      <c r="K159" s="136">
        <f t="shared" si="17"/>
        <v>33.412179144614619</v>
      </c>
      <c r="L159" s="35"/>
      <c r="M159" s="135">
        <f>IF(N$130=0,0,+N$138*N128/N$130)</f>
        <v>0</v>
      </c>
      <c r="N159" s="136">
        <f t="shared" si="12"/>
        <v>0</v>
      </c>
      <c r="O159" s="36"/>
      <c r="P159" s="135">
        <f t="shared" si="24"/>
        <v>0</v>
      </c>
      <c r="Q159" s="136">
        <f t="shared" si="14"/>
        <v>0</v>
      </c>
      <c r="R159" s="36"/>
      <c r="S159" s="135">
        <f>IF(T$130=0,0,+T$138*T128/T$130)</f>
        <v>26.086868382064569</v>
      </c>
      <c r="T159" s="136">
        <f t="shared" si="15"/>
        <v>20.869494705651658</v>
      </c>
      <c r="U159" s="15"/>
      <c r="V159" s="135">
        <f>IF(W$130=0,0,+W$138*W128/W$130)</f>
        <v>2.0690850965444501</v>
      </c>
      <c r="W159" s="136">
        <f>+V159*W$139</f>
        <v>1.6552680772355601</v>
      </c>
      <c r="X159" s="15"/>
      <c r="Y159" s="135">
        <f>IF(Z$130=0,0,+Z$138*Z128/Z$130)</f>
        <v>10.663746266806012</v>
      </c>
      <c r="Z159" s="136">
        <f>+Y159*Z$139</f>
        <v>8.530997013444809</v>
      </c>
      <c r="AA159" s="15"/>
      <c r="AB159" s="135">
        <f>IF(AC$130=0,0,+AC$138*AC128/AC$130)</f>
        <v>7.6927522820242364</v>
      </c>
      <c r="AC159" s="136">
        <f>+AB159*AC$139</f>
        <v>6.1542018256193893</v>
      </c>
      <c r="AD159" s="15"/>
      <c r="AE159" s="135">
        <f>IF(AF$130=0,0,+AF$138*AF128/AF$130)</f>
        <v>0</v>
      </c>
      <c r="AF159" s="136">
        <f>+AE159*AF$139</f>
        <v>0</v>
      </c>
      <c r="AG159" s="15"/>
      <c r="AH159" s="135">
        <f>IF(AI$130=0,0,+AI$138*AI128/AI$130)</f>
        <v>0</v>
      </c>
      <c r="AI159" s="136">
        <f>+AH159*AI$139</f>
        <v>0</v>
      </c>
      <c r="AJ159" s="10"/>
      <c r="AK159" s="48"/>
      <c r="AL159" s="49"/>
    </row>
    <row r="160" spans="1:38" x14ac:dyDescent="0.25">
      <c r="A160" s="36"/>
      <c r="B160" s="36" t="s">
        <v>100</v>
      </c>
      <c r="C160" s="11"/>
      <c r="D160" s="133">
        <f t="shared" si="10"/>
        <v>45.976843536519731</v>
      </c>
      <c r="E160" s="134">
        <f t="shared" si="11"/>
        <v>36.781474829215789</v>
      </c>
      <c r="F160" s="34"/>
      <c r="G160" s="34"/>
      <c r="H160" s="34"/>
      <c r="I160" s="34"/>
      <c r="J160" s="139">
        <f t="shared" si="23"/>
        <v>27.843482620512184</v>
      </c>
      <c r="K160" s="140">
        <f t="shared" si="17"/>
        <v>22.274786096409748</v>
      </c>
      <c r="L160" s="35"/>
      <c r="M160" s="135">
        <f>IF(N$130=0,0,+N$138*N129/N$130)</f>
        <v>2.6292102401944581</v>
      </c>
      <c r="N160" s="136">
        <f t="shared" si="12"/>
        <v>2.1033681921555667</v>
      </c>
      <c r="O160" s="36"/>
      <c r="P160" s="135">
        <f t="shared" si="24"/>
        <v>0</v>
      </c>
      <c r="Q160" s="136">
        <f t="shared" si="14"/>
        <v>0</v>
      </c>
      <c r="R160" s="36"/>
      <c r="S160" s="135">
        <f>IF(T$130=0,0,+T$138*T129/T$130)</f>
        <v>8.6956227940215243</v>
      </c>
      <c r="T160" s="136">
        <f t="shared" si="15"/>
        <v>6.9564982352172198</v>
      </c>
      <c r="U160" s="15"/>
      <c r="V160" s="135">
        <f>IF(W$130=0,0,+W$138*W129/W$130)</f>
        <v>0.68969503218148331</v>
      </c>
      <c r="W160" s="136">
        <f>+V160*W$139</f>
        <v>0.55175602574518667</v>
      </c>
      <c r="X160" s="15"/>
      <c r="Y160" s="135">
        <f>IF(Z$130=0,0,+Z$138*Z129/Z$130)</f>
        <v>3.5545820889353372</v>
      </c>
      <c r="Z160" s="136">
        <f>+Y160*Z$139</f>
        <v>2.84366567114827</v>
      </c>
      <c r="AA160" s="15"/>
      <c r="AB160" s="135">
        <f>IF(AC$130=0,0,+AC$138*AC129/AC$130)</f>
        <v>2.5642507606747453</v>
      </c>
      <c r="AC160" s="136">
        <f>+AB160*AC$139</f>
        <v>2.0514006085397964</v>
      </c>
      <c r="AD160" s="15"/>
      <c r="AE160" s="135">
        <f>IF(AF$130=0,0,+AF$138*AF129/AF$130)</f>
        <v>0</v>
      </c>
      <c r="AF160" s="136">
        <f>+AE160*AF$139</f>
        <v>0</v>
      </c>
      <c r="AG160" s="15"/>
      <c r="AH160" s="135">
        <f>IF(AI$130=0,0,+AI$138*AI129/AI$130)</f>
        <v>0</v>
      </c>
      <c r="AI160" s="136">
        <f>+AH160*AI$139</f>
        <v>0</v>
      </c>
      <c r="AJ160" s="10"/>
      <c r="AK160" s="89"/>
      <c r="AL160" s="90"/>
    </row>
    <row r="161" spans="1:40" x14ac:dyDescent="0.25">
      <c r="A161" s="141"/>
      <c r="B161" s="142" t="s">
        <v>102</v>
      </c>
      <c r="C161" s="143"/>
      <c r="D161" s="144">
        <f>SUM(D144:D160)</f>
        <v>4530.1336965774617</v>
      </c>
      <c r="E161" s="128">
        <f>SUM(E144:E160)</f>
        <v>3624.1069572619704</v>
      </c>
      <c r="F161" s="34"/>
      <c r="G161" s="34"/>
      <c r="H161" s="41"/>
      <c r="I161" s="34"/>
      <c r="J161" s="144">
        <f>SUM(J144:J160)</f>
        <v>2784.3482620512177</v>
      </c>
      <c r="K161" s="128">
        <f>SUM(K144:K160)</f>
        <v>2227.4786096409744</v>
      </c>
      <c r="L161" s="145"/>
      <c r="M161" s="144">
        <f>SUM(M144:M160)</f>
        <v>52.584204803889151</v>
      </c>
      <c r="N161" s="128">
        <f>SUM(N144:N160)</f>
        <v>42.067363843111323</v>
      </c>
      <c r="O161" s="146"/>
      <c r="P161" s="144">
        <f>SUM(P144:P160)</f>
        <v>0</v>
      </c>
      <c r="Q161" s="128">
        <f>SUM(Q144:Q160)</f>
        <v>0</v>
      </c>
      <c r="R161" s="146"/>
      <c r="S161" s="144">
        <f>SUM(S144:S160)</f>
        <v>869.56227940215263</v>
      </c>
      <c r="T161" s="128">
        <f>SUM(T144:T160)</f>
        <v>695.64982352172183</v>
      </c>
      <c r="U161" s="146"/>
      <c r="V161" s="144">
        <f>SUM(V144:V160)</f>
        <v>68.969503218148361</v>
      </c>
      <c r="W161" s="128">
        <f>SUM(W144:W160)</f>
        <v>55.17560257451867</v>
      </c>
      <c r="X161" s="146"/>
      <c r="Y161" s="144">
        <f>SUM(Y144:Y160)</f>
        <v>355.45820889353377</v>
      </c>
      <c r="Z161" s="128">
        <f>SUM(Z144:Z160)</f>
        <v>284.36656711482692</v>
      </c>
      <c r="AA161" s="146"/>
      <c r="AB161" s="144">
        <f>SUM(AB144:AB160)</f>
        <v>256.42507606747455</v>
      </c>
      <c r="AC161" s="128">
        <f>SUM(AC144:AC160)</f>
        <v>205.14006085397969</v>
      </c>
      <c r="AD161" s="147"/>
      <c r="AE161" s="144">
        <f>SUM(AE144:AE160)</f>
        <v>142.78616214104633</v>
      </c>
      <c r="AF161" s="128">
        <f>SUM(AF144:AF160)</f>
        <v>114.22892971283707</v>
      </c>
      <c r="AG161" s="146"/>
      <c r="AH161" s="144">
        <f>SUM(AH144:AH160)</f>
        <v>0</v>
      </c>
      <c r="AI161" s="128">
        <f>SUM(AI144:AI160)</f>
        <v>0</v>
      </c>
      <c r="AJ161" s="66"/>
      <c r="AK161" s="239"/>
      <c r="AL161" s="240"/>
    </row>
    <row r="162" spans="1:40" ht="7.5" customHeight="1" x14ac:dyDescent="0.25"/>
    <row r="163" spans="1:40" x14ac:dyDescent="0.25">
      <c r="A163" s="7" t="s">
        <v>65</v>
      </c>
      <c r="B163" s="8"/>
      <c r="C163" s="67" t="s">
        <v>159</v>
      </c>
      <c r="D163" s="12"/>
      <c r="E163" s="12"/>
      <c r="F163" s="12"/>
      <c r="G163" s="12"/>
      <c r="H163" s="12"/>
      <c r="I163" s="12"/>
      <c r="J163" s="12"/>
      <c r="K163" s="12"/>
      <c r="L163" s="12"/>
      <c r="M163" s="12"/>
      <c r="N163" s="12"/>
      <c r="O163" s="12"/>
      <c r="P163" s="12"/>
      <c r="Q163" s="12"/>
      <c r="R163" s="12"/>
      <c r="S163" s="10"/>
      <c r="T163" s="10"/>
      <c r="U163" s="10"/>
      <c r="V163" s="10"/>
      <c r="W163" s="10"/>
      <c r="X163" s="10"/>
      <c r="Y163" s="10"/>
      <c r="Z163" s="10"/>
      <c r="AA163" s="10"/>
      <c r="AB163" s="10"/>
      <c r="AC163" s="10"/>
      <c r="AD163" s="10"/>
      <c r="AE163" s="10"/>
      <c r="AF163" s="10"/>
      <c r="AG163" s="10"/>
      <c r="AH163" s="10"/>
      <c r="AI163" s="10"/>
      <c r="AJ163" s="10"/>
      <c r="AK163" s="10"/>
      <c r="AL163" s="10"/>
    </row>
    <row r="164" spans="1:40" x14ac:dyDescent="0.25">
      <c r="A164" s="7"/>
      <c r="B164" s="8"/>
      <c r="C164" s="67" t="s">
        <v>286</v>
      </c>
      <c r="D164" s="12"/>
      <c r="E164" s="12"/>
      <c r="F164" s="12"/>
      <c r="G164" s="12"/>
      <c r="H164" s="12"/>
      <c r="I164" s="12"/>
      <c r="J164" s="12"/>
      <c r="K164" s="12"/>
      <c r="L164" s="12"/>
      <c r="M164" s="12"/>
      <c r="N164" s="12"/>
      <c r="O164" s="12"/>
      <c r="P164" s="12"/>
      <c r="Q164" s="12"/>
      <c r="R164" s="12"/>
      <c r="S164" s="10"/>
      <c r="T164" s="10"/>
      <c r="U164" s="10"/>
      <c r="V164" s="10"/>
      <c r="W164" s="10"/>
      <c r="X164" s="10"/>
      <c r="Y164" s="10"/>
      <c r="Z164" s="10"/>
      <c r="AA164" s="10"/>
      <c r="AB164" s="10"/>
      <c r="AC164" s="10"/>
      <c r="AD164" s="10"/>
      <c r="AE164" s="10"/>
      <c r="AF164" s="10"/>
      <c r="AG164" s="10"/>
      <c r="AH164" s="10"/>
      <c r="AI164" s="10"/>
      <c r="AJ164" s="10"/>
      <c r="AK164" s="10"/>
      <c r="AL164" s="10"/>
    </row>
    <row r="165" spans="1:40" x14ac:dyDescent="0.25">
      <c r="A165" s="7"/>
      <c r="B165" s="8"/>
      <c r="C165" s="67" t="s">
        <v>8</v>
      </c>
      <c r="D165" s="10"/>
      <c r="E165" s="10"/>
      <c r="F165" s="10"/>
      <c r="G165" s="10"/>
      <c r="H165" s="10"/>
      <c r="I165" s="10"/>
      <c r="J165" s="10"/>
      <c r="K165" s="10"/>
      <c r="L165" s="10"/>
      <c r="M165" s="10"/>
      <c r="N165" s="10"/>
      <c r="O165" s="10"/>
      <c r="P165" s="10"/>
      <c r="Q165" s="10"/>
      <c r="R165" s="10"/>
      <c r="S165" s="10"/>
      <c r="T165" s="10"/>
      <c r="U165" s="10"/>
      <c r="V165" s="10"/>
      <c r="W165" s="10"/>
      <c r="X165" s="10"/>
      <c r="Y165" s="10"/>
      <c r="Z165" s="10"/>
      <c r="AA165" s="10"/>
      <c r="AB165" s="10"/>
      <c r="AC165" s="10"/>
      <c r="AD165" s="10"/>
      <c r="AE165" s="10"/>
      <c r="AF165" s="10"/>
      <c r="AG165" s="10"/>
      <c r="AH165" s="10"/>
      <c r="AI165" s="10"/>
      <c r="AJ165" s="10"/>
      <c r="AK165" s="10"/>
      <c r="AL165" s="10"/>
    </row>
    <row r="166" spans="1:40" x14ac:dyDescent="0.25">
      <c r="A166" s="14"/>
      <c r="B166" s="14"/>
      <c r="C166" s="68"/>
      <c r="D166" s="68"/>
      <c r="E166" s="68"/>
      <c r="F166" s="68"/>
      <c r="G166" s="68"/>
      <c r="H166" s="68"/>
      <c r="I166" s="68"/>
      <c r="J166" s="68"/>
      <c r="K166" s="68"/>
      <c r="L166" s="68"/>
      <c r="M166" s="68"/>
      <c r="N166" s="68"/>
      <c r="O166" s="68"/>
      <c r="P166" s="68"/>
      <c r="Q166" s="68"/>
      <c r="R166" s="68"/>
      <c r="S166" s="68"/>
      <c r="T166" s="68"/>
      <c r="U166" s="68"/>
      <c r="V166" s="68"/>
      <c r="W166" s="68"/>
      <c r="X166" s="68"/>
      <c r="Y166" s="68"/>
      <c r="Z166" s="68"/>
      <c r="AA166" s="68"/>
      <c r="AB166" s="68"/>
      <c r="AC166" s="68"/>
      <c r="AD166" s="68"/>
      <c r="AE166" s="68"/>
      <c r="AF166" s="68"/>
      <c r="AG166" s="68"/>
      <c r="AH166" s="68"/>
      <c r="AI166" s="68"/>
      <c r="AJ166" s="68"/>
      <c r="AK166" s="68"/>
      <c r="AL166" s="68"/>
      <c r="AM166" s="14"/>
      <c r="AN166" s="14"/>
    </row>
    <row r="167" spans="1:40" s="13" customFormat="1" x14ac:dyDescent="0.25">
      <c r="A167" s="223" t="s">
        <v>1</v>
      </c>
      <c r="B167" s="224"/>
      <c r="C167" s="227" t="str">
        <f>+C$2</f>
        <v>....</v>
      </c>
      <c r="D167" s="228"/>
      <c r="E167" s="228"/>
      <c r="F167" s="228"/>
      <c r="G167" s="228"/>
      <c r="H167" s="228"/>
      <c r="I167" s="228"/>
      <c r="J167" s="228"/>
      <c r="K167" s="228"/>
      <c r="L167" s="228"/>
      <c r="M167" s="228"/>
      <c r="N167" s="228"/>
      <c r="O167" s="228"/>
      <c r="P167" s="228"/>
      <c r="Q167" s="228"/>
      <c r="R167" s="228"/>
      <c r="S167" s="228"/>
      <c r="T167" s="228"/>
      <c r="U167" s="228"/>
      <c r="V167" s="228"/>
      <c r="W167" s="228"/>
      <c r="X167" s="228"/>
      <c r="Y167" s="228"/>
      <c r="Z167" s="228"/>
      <c r="AA167" s="228"/>
      <c r="AB167" s="228"/>
      <c r="AC167" s="228"/>
      <c r="AD167" s="228"/>
      <c r="AE167" s="228"/>
      <c r="AF167" s="228"/>
      <c r="AG167" s="228"/>
      <c r="AH167" s="228"/>
      <c r="AI167" s="228"/>
      <c r="AJ167" s="228"/>
      <c r="AK167" s="228"/>
      <c r="AL167" s="228"/>
    </row>
    <row r="168" spans="1:40" x14ac:dyDescent="0.25">
      <c r="A168" s="7" t="s">
        <v>3</v>
      </c>
      <c r="B168" s="8"/>
      <c r="C168" s="69" t="str">
        <f>+C$3</f>
        <v>....</v>
      </c>
      <c r="D168" s="70"/>
      <c r="E168" s="70"/>
      <c r="F168" s="70"/>
      <c r="G168" s="70"/>
      <c r="H168" s="70"/>
      <c r="I168" s="70"/>
      <c r="J168" s="70"/>
      <c r="K168" s="70"/>
      <c r="L168" s="70"/>
      <c r="M168" s="70"/>
      <c r="N168" s="70"/>
      <c r="O168" s="70"/>
      <c r="P168" s="70"/>
      <c r="Q168" s="70"/>
      <c r="R168" s="70"/>
      <c r="S168" s="70"/>
      <c r="T168" s="70"/>
      <c r="U168" s="70"/>
      <c r="V168" s="70"/>
      <c r="W168" s="70"/>
      <c r="X168" s="70"/>
      <c r="Y168" s="70"/>
      <c r="Z168" s="70"/>
      <c r="AA168" s="70"/>
      <c r="AB168" s="70"/>
      <c r="AC168" s="70"/>
      <c r="AD168" s="70"/>
      <c r="AE168" s="70"/>
      <c r="AF168" s="70"/>
      <c r="AG168" s="70"/>
      <c r="AH168" s="70"/>
      <c r="AI168" s="70"/>
      <c r="AJ168" s="70"/>
      <c r="AK168" s="70"/>
      <c r="AL168" s="70"/>
    </row>
    <row r="169" spans="1:40" s="13" customFormat="1" x14ac:dyDescent="0.25">
      <c r="A169" s="223" t="s">
        <v>4</v>
      </c>
      <c r="B169" s="224"/>
      <c r="C169" s="227" t="str">
        <f>+C$4</f>
        <v>Alterszentren Oberi, Brühlgut und Rosental</v>
      </c>
      <c r="D169" s="229"/>
      <c r="E169" s="229"/>
      <c r="F169" s="229"/>
      <c r="G169" s="229"/>
      <c r="H169" s="223" t="s">
        <v>5</v>
      </c>
      <c r="I169" s="230" t="str">
        <f>+I$4</f>
        <v>Winterthur</v>
      </c>
      <c r="J169" s="229"/>
      <c r="K169" s="231"/>
      <c r="L169" s="229"/>
      <c r="M169" s="231"/>
      <c r="N169" s="229"/>
      <c r="O169" s="229"/>
      <c r="P169" s="229"/>
      <c r="Q169" s="229"/>
      <c r="R169" s="229"/>
      <c r="S169" s="229"/>
      <c r="T169" s="229"/>
      <c r="U169" s="229"/>
      <c r="V169" s="229"/>
      <c r="W169" s="229"/>
      <c r="X169" s="229"/>
      <c r="Y169" s="229"/>
      <c r="Z169" s="229"/>
      <c r="AA169" s="229"/>
      <c r="AB169" s="229"/>
      <c r="AC169" s="229"/>
      <c r="AD169" s="229"/>
      <c r="AE169" s="229"/>
      <c r="AF169" s="229"/>
      <c r="AG169" s="229"/>
      <c r="AH169" s="229"/>
      <c r="AI169" s="229"/>
      <c r="AJ169" s="229"/>
      <c r="AK169" s="229"/>
      <c r="AL169" s="229"/>
    </row>
    <row r="170" spans="1:40" s="13" customFormat="1" x14ac:dyDescent="0.25">
      <c r="A170" s="223" t="s">
        <v>6</v>
      </c>
      <c r="B170" s="224"/>
      <c r="C170" s="227" t="str">
        <f>+C$5</f>
        <v>Instandsetzung und Instandstellung</v>
      </c>
      <c r="D170" s="229"/>
      <c r="E170" s="229"/>
      <c r="F170" s="229"/>
      <c r="G170" s="229"/>
      <c r="H170" s="229"/>
      <c r="I170" s="229"/>
      <c r="J170" s="229"/>
      <c r="K170" s="229"/>
      <c r="L170" s="229"/>
      <c r="M170" s="229"/>
      <c r="N170" s="229"/>
      <c r="O170" s="229"/>
      <c r="P170" s="229"/>
      <c r="Q170" s="229"/>
      <c r="R170" s="229"/>
      <c r="S170" s="229"/>
      <c r="T170" s="229"/>
      <c r="U170" s="229"/>
      <c r="V170" s="229"/>
      <c r="W170" s="229"/>
      <c r="X170" s="229"/>
      <c r="Y170" s="229"/>
      <c r="Z170" s="229"/>
      <c r="AA170" s="229"/>
      <c r="AB170" s="229"/>
      <c r="AC170" s="229"/>
      <c r="AD170" s="229"/>
      <c r="AE170" s="229"/>
      <c r="AF170" s="229"/>
      <c r="AG170" s="229"/>
      <c r="AH170" s="229"/>
      <c r="AI170" s="229"/>
      <c r="AJ170" s="229"/>
      <c r="AK170" s="229"/>
      <c r="AL170" s="229"/>
    </row>
    <row r="171" spans="1:40" s="13" customFormat="1" x14ac:dyDescent="0.25">
      <c r="A171" s="223" t="s">
        <v>239</v>
      </c>
      <c r="B171" s="224"/>
      <c r="C171" s="237">
        <f>+C$6</f>
        <v>2520</v>
      </c>
      <c r="D171" s="229"/>
      <c r="E171" s="229"/>
      <c r="F171" s="229"/>
      <c r="G171" s="229"/>
      <c r="H171" s="223" t="s">
        <v>240</v>
      </c>
      <c r="I171" s="230" t="str">
        <f>+I$6</f>
        <v>....</v>
      </c>
      <c r="J171" s="229"/>
      <c r="K171" s="229"/>
      <c r="L171" s="229"/>
      <c r="M171" s="229"/>
      <c r="N171" s="229"/>
      <c r="O171" s="229"/>
      <c r="P171" s="229"/>
      <c r="Q171" s="229"/>
      <c r="R171" s="229"/>
      <c r="S171" s="229"/>
      <c r="T171" s="229"/>
      <c r="U171" s="229"/>
      <c r="V171" s="229"/>
      <c r="W171" s="229"/>
      <c r="X171" s="229"/>
      <c r="Y171" s="229"/>
      <c r="Z171" s="229"/>
      <c r="AA171" s="229"/>
      <c r="AB171" s="229"/>
      <c r="AC171" s="229"/>
      <c r="AD171" s="229"/>
      <c r="AE171" s="229"/>
      <c r="AF171" s="229"/>
      <c r="AG171" s="229"/>
      <c r="AH171" s="229"/>
      <c r="AI171" s="229"/>
      <c r="AJ171" s="229"/>
      <c r="AK171" s="229"/>
      <c r="AL171" s="229"/>
    </row>
    <row r="172" spans="1:40" x14ac:dyDescent="0.25">
      <c r="A172" s="7" t="s">
        <v>125</v>
      </c>
      <c r="B172" s="35"/>
      <c r="C172" s="11" t="s">
        <v>206</v>
      </c>
      <c r="D172" s="12"/>
      <c r="E172" s="12"/>
      <c r="F172" s="12"/>
      <c r="G172" s="12"/>
      <c r="H172" s="12"/>
      <c r="I172" s="12"/>
      <c r="J172" s="12"/>
      <c r="K172" s="12"/>
      <c r="L172" s="12"/>
      <c r="M172" s="12"/>
      <c r="N172" s="12"/>
      <c r="O172" s="12"/>
      <c r="P172" s="12"/>
      <c r="Q172" s="12"/>
      <c r="R172" s="12"/>
      <c r="S172" s="12"/>
      <c r="T172" s="12"/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F172" s="12"/>
      <c r="AG172" s="12"/>
      <c r="AH172" s="12"/>
      <c r="AI172" s="12"/>
      <c r="AJ172" s="12"/>
      <c r="AK172" s="12"/>
      <c r="AL172" s="12"/>
    </row>
    <row r="173" spans="1:40" x14ac:dyDescent="0.25">
      <c r="A173" s="7" t="s">
        <v>71</v>
      </c>
      <c r="B173" s="35"/>
      <c r="C173" s="7" t="s">
        <v>157</v>
      </c>
      <c r="D173" s="12"/>
      <c r="E173" s="12"/>
      <c r="F173" s="12"/>
      <c r="G173" s="12"/>
      <c r="H173" s="12"/>
      <c r="I173" s="12"/>
      <c r="J173" s="12"/>
      <c r="K173" s="12"/>
      <c r="L173" s="12"/>
      <c r="M173" s="12"/>
      <c r="N173" s="12"/>
      <c r="O173" s="12"/>
      <c r="P173" s="12"/>
      <c r="Q173" s="12"/>
      <c r="R173" s="12"/>
      <c r="S173" s="12"/>
      <c r="T173" s="12"/>
      <c r="U173" s="12"/>
      <c r="V173" s="12"/>
      <c r="W173" s="12"/>
      <c r="X173" s="12"/>
      <c r="Y173" s="12"/>
      <c r="Z173" s="12"/>
      <c r="AA173" s="12"/>
      <c r="AB173" s="12"/>
      <c r="AC173" s="12"/>
      <c r="AD173" s="12"/>
      <c r="AE173" s="12"/>
      <c r="AF173" s="12"/>
      <c r="AG173" s="12"/>
      <c r="AH173" s="12"/>
      <c r="AI173" s="12"/>
      <c r="AJ173" s="12"/>
      <c r="AK173" s="12"/>
      <c r="AL173" s="12"/>
    </row>
    <row r="174" spans="1:40" x14ac:dyDescent="0.25">
      <c r="A174" s="7" t="s">
        <v>75</v>
      </c>
      <c r="B174" s="35"/>
      <c r="C174" s="11" t="s">
        <v>261</v>
      </c>
      <c r="D174" s="12"/>
      <c r="E174" s="12"/>
      <c r="F174" s="12"/>
      <c r="G174" s="12"/>
      <c r="H174" s="12"/>
      <c r="I174" s="12"/>
      <c r="J174" s="12"/>
      <c r="K174" s="12"/>
      <c r="L174" s="12"/>
      <c r="M174" s="12"/>
      <c r="N174" s="12"/>
      <c r="O174" s="12"/>
      <c r="P174" s="12"/>
      <c r="Q174" s="12"/>
      <c r="R174" s="12"/>
      <c r="S174" s="12"/>
      <c r="T174" s="12"/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F174" s="12"/>
      <c r="AG174" s="12"/>
      <c r="AH174" s="12"/>
      <c r="AI174" s="12"/>
      <c r="AJ174" s="12"/>
      <c r="AK174" s="12"/>
      <c r="AL174" s="12"/>
    </row>
    <row r="175" spans="1:40" x14ac:dyDescent="0.25">
      <c r="A175" s="7" t="s">
        <v>264</v>
      </c>
      <c r="B175" s="35"/>
      <c r="C175" s="7" t="s">
        <v>263</v>
      </c>
      <c r="D175" s="12"/>
      <c r="E175" s="12"/>
      <c r="F175" s="12"/>
      <c r="G175" s="12"/>
      <c r="H175" s="12"/>
      <c r="I175" s="12"/>
      <c r="J175" s="12"/>
      <c r="K175" s="12"/>
      <c r="L175" s="12"/>
      <c r="M175" s="12"/>
      <c r="N175" s="12"/>
      <c r="O175" s="12"/>
      <c r="P175" s="12"/>
      <c r="Q175" s="12"/>
      <c r="R175" s="12"/>
      <c r="S175" s="12"/>
      <c r="T175" s="12"/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F175" s="12"/>
      <c r="AG175" s="12"/>
      <c r="AH175" s="12"/>
      <c r="AI175" s="12"/>
      <c r="AJ175" s="12"/>
      <c r="AK175" s="12"/>
      <c r="AL175" s="12"/>
    </row>
    <row r="176" spans="1:40" x14ac:dyDescent="0.25">
      <c r="A176" s="7" t="s">
        <v>74</v>
      </c>
      <c r="B176" s="35"/>
      <c r="C176" s="7" t="s">
        <v>219</v>
      </c>
      <c r="D176" s="10"/>
      <c r="E176" s="10"/>
      <c r="F176" s="10"/>
      <c r="G176" s="10"/>
      <c r="H176" s="10"/>
      <c r="I176" s="10"/>
      <c r="J176" s="10"/>
      <c r="K176" s="10"/>
      <c r="L176" s="10"/>
      <c r="M176" s="10"/>
      <c r="N176" s="10"/>
      <c r="O176" s="10"/>
      <c r="P176" s="10"/>
      <c r="Q176" s="10"/>
      <c r="R176" s="10"/>
      <c r="S176" s="10"/>
      <c r="T176" s="10"/>
      <c r="U176" s="10"/>
      <c r="V176" s="10"/>
      <c r="W176" s="10"/>
      <c r="X176" s="10"/>
      <c r="Y176" s="10"/>
      <c r="Z176" s="10"/>
      <c r="AA176" s="10"/>
      <c r="AB176" s="10"/>
      <c r="AC176" s="10"/>
      <c r="AD176" s="10"/>
      <c r="AE176" s="10"/>
      <c r="AF176" s="10"/>
      <c r="AG176" s="10"/>
      <c r="AH176" s="10"/>
      <c r="AI176" s="10"/>
      <c r="AJ176" s="10"/>
      <c r="AK176" s="10"/>
      <c r="AL176" s="10"/>
    </row>
    <row r="177" spans="1:39" x14ac:dyDescent="0.25">
      <c r="A177" s="7" t="s">
        <v>130</v>
      </c>
      <c r="B177" s="8"/>
      <c r="C177" s="11" t="s">
        <v>289</v>
      </c>
      <c r="D177" s="12"/>
      <c r="E177" s="12"/>
      <c r="F177" s="12"/>
      <c r="G177" s="12"/>
      <c r="H177" s="12"/>
      <c r="I177" s="12"/>
      <c r="J177" s="12"/>
      <c r="K177" s="12"/>
      <c r="L177" s="12"/>
      <c r="M177" s="12"/>
      <c r="N177" s="12"/>
      <c r="O177" s="12"/>
      <c r="P177" s="12"/>
      <c r="Q177" s="12"/>
      <c r="R177" s="12"/>
      <c r="S177" s="12"/>
      <c r="T177" s="12"/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F177" s="12"/>
      <c r="AG177" s="12"/>
      <c r="AH177" s="12"/>
      <c r="AI177" s="12"/>
      <c r="AJ177" s="12"/>
      <c r="AK177" s="12"/>
      <c r="AL177" s="12"/>
    </row>
    <row r="178" spans="1:39" x14ac:dyDescent="0.25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  <c r="AB178" s="2"/>
      <c r="AC178" s="2"/>
      <c r="AD178" s="2"/>
      <c r="AE178" s="2"/>
      <c r="AF178" s="2"/>
      <c r="AG178" s="2"/>
      <c r="AH178" s="2"/>
      <c r="AI178" s="2"/>
      <c r="AJ178" s="2"/>
      <c r="AK178" s="2"/>
      <c r="AL178" s="2"/>
    </row>
    <row r="179" spans="1:39" x14ac:dyDescent="0.25">
      <c r="A179" s="13" t="s">
        <v>103</v>
      </c>
      <c r="B179" s="13"/>
      <c r="D179" s="20"/>
      <c r="E179" s="20"/>
      <c r="F179" s="20"/>
      <c r="H179" s="20"/>
      <c r="I179" s="20"/>
      <c r="K179" s="20"/>
      <c r="AJ179" s="20"/>
      <c r="AL179" s="20"/>
    </row>
    <row r="180" spans="1:39" s="20" customFormat="1" x14ac:dyDescent="0.25">
      <c r="A180" s="15" t="s">
        <v>29</v>
      </c>
      <c r="B180" s="15" t="s">
        <v>168</v>
      </c>
      <c r="C180" s="3"/>
      <c r="D180" s="71" t="str">
        <f>+D$13</f>
        <v>Gesamtanlage</v>
      </c>
      <c r="E180" s="72"/>
      <c r="F180" s="24"/>
      <c r="G180" s="71" t="str">
        <f>+G$13</f>
        <v>Generalplanung</v>
      </c>
      <c r="H180" s="72"/>
      <c r="I180" s="24"/>
      <c r="J180" s="71" t="str">
        <f>+J$13</f>
        <v>Gesamtanlage</v>
      </c>
      <c r="K180" s="72"/>
      <c r="L180" s="24"/>
      <c r="M180" s="71" t="str">
        <f>+M$13</f>
        <v>Gesamtanlage</v>
      </c>
      <c r="N180" s="72"/>
      <c r="O180" s="24"/>
      <c r="P180" s="71" t="str">
        <f>+P$13</f>
        <v>Gesamtanlage</v>
      </c>
      <c r="Q180" s="72"/>
      <c r="R180" s="24"/>
      <c r="S180" s="71" t="str">
        <f>+S$13</f>
        <v>Gesamtanlage</v>
      </c>
      <c r="T180" s="72"/>
      <c r="U180" s="24"/>
      <c r="V180" s="71" t="str">
        <f>+V$13</f>
        <v>Gesamtanlage</v>
      </c>
      <c r="W180" s="72"/>
      <c r="X180" s="24"/>
      <c r="Y180" s="71" t="str">
        <f>+Y$13</f>
        <v>Gesamtanlage</v>
      </c>
      <c r="Z180" s="72"/>
      <c r="AA180" s="24"/>
      <c r="AB180" s="71" t="str">
        <f>+AB$13</f>
        <v>Gesamtanlage</v>
      </c>
      <c r="AC180" s="72"/>
      <c r="AD180" s="15"/>
      <c r="AE180" s="71" t="str">
        <f>+AE$13</f>
        <v>Gesamtanlage</v>
      </c>
      <c r="AF180" s="72"/>
      <c r="AG180" s="24"/>
      <c r="AH180" s="71" t="str">
        <f>+AH$13</f>
        <v>Gesamtanlage</v>
      </c>
      <c r="AI180" s="72"/>
      <c r="AJ180" s="24"/>
      <c r="AK180" s="71"/>
      <c r="AL180" s="72"/>
    </row>
    <row r="181" spans="1:39" x14ac:dyDescent="0.25">
      <c r="A181" s="36" t="s">
        <v>77</v>
      </c>
      <c r="B181" s="36" t="s">
        <v>153</v>
      </c>
      <c r="C181" s="11"/>
      <c r="D181" s="73" t="str">
        <f>+D$15</f>
        <v>Total</v>
      </c>
      <c r="E181" s="74"/>
      <c r="F181" s="11"/>
      <c r="G181" s="73" t="str">
        <f>+G$15</f>
        <v>SIA 102</v>
      </c>
      <c r="H181" s="74" t="str">
        <f>+H$15</f>
        <v>ARCH</v>
      </c>
      <c r="I181" s="11"/>
      <c r="J181" s="73" t="str">
        <f>+J$15</f>
        <v>SIA 102</v>
      </c>
      <c r="K181" s="74" t="str">
        <f>+K$15</f>
        <v>ARCH</v>
      </c>
      <c r="L181" s="24"/>
      <c r="M181" s="73" t="str">
        <f>+M$15</f>
        <v>SIA 103</v>
      </c>
      <c r="N181" s="74" t="str">
        <f>+N$15</f>
        <v>BAUI</v>
      </c>
      <c r="O181" s="4"/>
      <c r="P181" s="73" t="str">
        <f>+P$15</f>
        <v>SIA 105</v>
      </c>
      <c r="Q181" s="74" t="str">
        <f>+Q$15</f>
        <v>LA</v>
      </c>
      <c r="R181" s="15"/>
      <c r="S181" s="73" t="str">
        <f>+S$15</f>
        <v>SIA 108</v>
      </c>
      <c r="T181" s="74" t="str">
        <f>+T$15</f>
        <v>ELEK</v>
      </c>
      <c r="U181" s="15"/>
      <c r="V181" s="73" t="str">
        <f>+V$15</f>
        <v>SIA 108</v>
      </c>
      <c r="W181" s="74" t="str">
        <f>+W$15</f>
        <v>HK</v>
      </c>
      <c r="X181" s="15"/>
      <c r="Y181" s="73" t="str">
        <f>+Y$15</f>
        <v>SIA 108</v>
      </c>
      <c r="Z181" s="74" t="str">
        <f>+Z$15</f>
        <v>LK</v>
      </c>
      <c r="AA181" s="148"/>
      <c r="AB181" s="73" t="str">
        <f>+AB$15</f>
        <v>SIA 108</v>
      </c>
      <c r="AC181" s="74" t="str">
        <f>+AC$15</f>
        <v>SANI</v>
      </c>
      <c r="AD181" s="36"/>
      <c r="AE181" s="73" t="str">
        <f>+AE$15</f>
        <v>SIA 108</v>
      </c>
      <c r="AF181" s="74" t="str">
        <f>+AF$15</f>
        <v>GA</v>
      </c>
      <c r="AG181" s="36"/>
      <c r="AH181" s="73" t="str">
        <f>+AH$15</f>
        <v>SIA 108</v>
      </c>
      <c r="AI181" s="74" t="str">
        <f>+AI$15</f>
        <v>FKOO</v>
      </c>
      <c r="AJ181" s="12"/>
      <c r="AK181" s="73"/>
      <c r="AL181" s="74"/>
    </row>
    <row r="182" spans="1:39" x14ac:dyDescent="0.25">
      <c r="A182" s="11" t="s">
        <v>112</v>
      </c>
      <c r="B182" s="36" t="s">
        <v>155</v>
      </c>
      <c r="C182" s="11" t="s">
        <v>109</v>
      </c>
      <c r="D182" s="91"/>
      <c r="E182" s="128">
        <f>+E140</f>
        <v>3624.1069572619699</v>
      </c>
      <c r="F182" s="34"/>
      <c r="G182" s="91"/>
      <c r="H182" s="128">
        <f>+H140</f>
        <v>0</v>
      </c>
      <c r="I182" s="34"/>
      <c r="J182" s="91"/>
      <c r="K182" s="128">
        <f>+K140</f>
        <v>2227.4786096409748</v>
      </c>
      <c r="L182" s="34"/>
      <c r="M182" s="91"/>
      <c r="N182" s="128">
        <f>+N140</f>
        <v>42.067363843111337</v>
      </c>
      <c r="O182" s="35"/>
      <c r="P182" s="91"/>
      <c r="Q182" s="128">
        <f>+Q140</f>
        <v>0</v>
      </c>
      <c r="R182" s="36"/>
      <c r="S182" s="91"/>
      <c r="T182" s="128">
        <f>+T140</f>
        <v>695.64982352172194</v>
      </c>
      <c r="U182" s="36"/>
      <c r="V182" s="91"/>
      <c r="W182" s="128">
        <f>+W140</f>
        <v>55.17560257451867</v>
      </c>
      <c r="X182" s="11"/>
      <c r="Y182" s="91"/>
      <c r="Z182" s="128">
        <f>+Z140</f>
        <v>284.36656711482698</v>
      </c>
      <c r="AA182" s="35"/>
      <c r="AB182" s="91"/>
      <c r="AC182" s="128">
        <f>+AC140</f>
        <v>205.14006085397966</v>
      </c>
      <c r="AD182" s="36"/>
      <c r="AE182" s="238"/>
      <c r="AF182" s="128">
        <f>+AF140</f>
        <v>114.22892971283704</v>
      </c>
      <c r="AG182" s="36"/>
      <c r="AH182" s="91"/>
      <c r="AI182" s="128">
        <f>+AI140</f>
        <v>0</v>
      </c>
      <c r="AJ182" s="10"/>
      <c r="AK182" s="239"/>
      <c r="AL182" s="240"/>
    </row>
    <row r="183" spans="1:39" x14ac:dyDescent="0.25">
      <c r="A183" s="36" t="s">
        <v>114</v>
      </c>
      <c r="B183" s="36" t="s">
        <v>74</v>
      </c>
      <c r="C183" s="9" t="s">
        <v>29</v>
      </c>
      <c r="D183" s="80"/>
      <c r="E183" s="149"/>
      <c r="F183" s="34"/>
      <c r="G183" s="279" t="s">
        <v>246</v>
      </c>
      <c r="H183" s="234">
        <v>0.05</v>
      </c>
      <c r="I183" s="34"/>
      <c r="J183" s="150"/>
      <c r="K183" s="151">
        <v>1</v>
      </c>
      <c r="L183" s="34"/>
      <c r="M183" s="150"/>
      <c r="N183" s="151">
        <v>1</v>
      </c>
      <c r="O183" s="4"/>
      <c r="P183" s="150"/>
      <c r="Q183" s="151">
        <v>1</v>
      </c>
      <c r="R183" s="15"/>
      <c r="S183" s="150"/>
      <c r="T183" s="151">
        <f>+Q183</f>
        <v>1</v>
      </c>
      <c r="U183" s="15"/>
      <c r="V183" s="150"/>
      <c r="W183" s="151">
        <f>+T183</f>
        <v>1</v>
      </c>
      <c r="X183" s="3"/>
      <c r="Y183" s="150"/>
      <c r="Z183" s="151">
        <f>+W183</f>
        <v>1</v>
      </c>
      <c r="AA183" s="4"/>
      <c r="AB183" s="150"/>
      <c r="AC183" s="151">
        <f>+Z183</f>
        <v>1</v>
      </c>
      <c r="AD183" s="15"/>
      <c r="AE183" s="150"/>
      <c r="AF183" s="151">
        <f>+AC183</f>
        <v>1</v>
      </c>
      <c r="AG183" s="15"/>
      <c r="AH183" s="150"/>
      <c r="AI183" s="151">
        <f>+AF183</f>
        <v>1</v>
      </c>
      <c r="AJ183" s="10"/>
      <c r="AK183" s="137"/>
      <c r="AL183" s="138"/>
    </row>
    <row r="184" spans="1:39" x14ac:dyDescent="0.25">
      <c r="A184" s="36" t="s">
        <v>151</v>
      </c>
      <c r="B184" s="36" t="s">
        <v>195</v>
      </c>
      <c r="C184" s="9"/>
      <c r="D184" s="48"/>
      <c r="E184" s="119"/>
      <c r="F184" s="34"/>
      <c r="G184" s="131"/>
      <c r="H184" s="121"/>
      <c r="I184" s="34"/>
      <c r="J184" s="131"/>
      <c r="K184" s="127">
        <v>1</v>
      </c>
      <c r="L184" s="34"/>
      <c r="M184" s="131"/>
      <c r="N184" s="127">
        <f>+K184</f>
        <v>1</v>
      </c>
      <c r="O184" s="4"/>
      <c r="P184" s="131"/>
      <c r="Q184" s="127">
        <f>+K184</f>
        <v>1</v>
      </c>
      <c r="R184" s="15"/>
      <c r="S184" s="131"/>
      <c r="T184" s="127">
        <f>+K184</f>
        <v>1</v>
      </c>
      <c r="U184" s="15"/>
      <c r="V184" s="131"/>
      <c r="W184" s="127">
        <f>+K184</f>
        <v>1</v>
      </c>
      <c r="X184" s="3"/>
      <c r="Y184" s="131"/>
      <c r="Z184" s="127">
        <f>+K184</f>
        <v>1</v>
      </c>
      <c r="AA184" s="4"/>
      <c r="AB184" s="131"/>
      <c r="AC184" s="127">
        <f>+K184</f>
        <v>1</v>
      </c>
      <c r="AD184" s="15"/>
      <c r="AE184" s="131"/>
      <c r="AF184" s="127">
        <f>+K184</f>
        <v>1</v>
      </c>
      <c r="AG184" s="15"/>
      <c r="AH184" s="131"/>
      <c r="AI184" s="127">
        <f>+K184</f>
        <v>1</v>
      </c>
      <c r="AJ184" s="10"/>
      <c r="AK184" s="129"/>
      <c r="AL184" s="132"/>
    </row>
    <row r="185" spans="1:39" x14ac:dyDescent="0.25">
      <c r="A185" s="28" t="s">
        <v>115</v>
      </c>
      <c r="B185" s="36" t="s">
        <v>75</v>
      </c>
      <c r="C185" s="11" t="s">
        <v>31</v>
      </c>
      <c r="D185" s="152"/>
      <c r="E185" s="153"/>
      <c r="F185" s="24"/>
      <c r="G185" s="154"/>
      <c r="H185" s="155">
        <v>115</v>
      </c>
      <c r="I185" s="24"/>
      <c r="J185" s="154"/>
      <c r="K185" s="155">
        <v>115</v>
      </c>
      <c r="L185" s="34"/>
      <c r="M185" s="154"/>
      <c r="N185" s="155">
        <v>115</v>
      </c>
      <c r="O185" s="15"/>
      <c r="P185" s="154"/>
      <c r="Q185" s="155">
        <v>115</v>
      </c>
      <c r="R185" s="15"/>
      <c r="S185" s="154"/>
      <c r="T185" s="155">
        <v>115</v>
      </c>
      <c r="U185" s="15"/>
      <c r="V185" s="154"/>
      <c r="W185" s="155">
        <v>115</v>
      </c>
      <c r="X185" s="15"/>
      <c r="Y185" s="154"/>
      <c r="Z185" s="155">
        <v>115</v>
      </c>
      <c r="AA185" s="156"/>
      <c r="AB185" s="154"/>
      <c r="AC185" s="155">
        <v>115</v>
      </c>
      <c r="AD185" s="156"/>
      <c r="AE185" s="154"/>
      <c r="AF185" s="155">
        <v>115</v>
      </c>
      <c r="AG185" s="156"/>
      <c r="AH185" s="154"/>
      <c r="AI185" s="155">
        <f>+$K185</f>
        <v>115</v>
      </c>
      <c r="AJ185" s="3"/>
      <c r="AK185" s="154"/>
      <c r="AL185" s="155"/>
    </row>
    <row r="186" spans="1:39" x14ac:dyDescent="0.25">
      <c r="A186" s="36" t="s">
        <v>116</v>
      </c>
      <c r="B186" s="110" t="s">
        <v>117</v>
      </c>
      <c r="C186" s="67"/>
      <c r="D186" s="91"/>
      <c r="E186" s="128">
        <f>SUM(H186,K186,N186,Q186,T186,W186,Z186,AC186,AF186,AI186)</f>
        <v>437500</v>
      </c>
      <c r="F186" s="34"/>
      <c r="G186" s="91"/>
      <c r="H186" s="60">
        <f>ROUND((SUM(K186,N186,Q186,T186,W186,Z186,AC186,AF186,AI186,AL186)*H183),-2)</f>
        <v>20800</v>
      </c>
      <c r="I186" s="34"/>
      <c r="J186" s="91"/>
      <c r="K186" s="60">
        <f>ROUND(+K182*K183*K185*K184,-2)</f>
        <v>256200</v>
      </c>
      <c r="L186" s="34"/>
      <c r="M186" s="91"/>
      <c r="N186" s="60">
        <f>ROUND(+N182*N183*N185*N184,-2)</f>
        <v>4800</v>
      </c>
      <c r="O186" s="35"/>
      <c r="P186" s="91"/>
      <c r="Q186" s="60">
        <f>ROUND(+Q182*Q183*Q185*Q184,-2)</f>
        <v>0</v>
      </c>
      <c r="R186" s="36"/>
      <c r="S186" s="91"/>
      <c r="T186" s="60">
        <f>ROUND(+T182*T183*T185*T184,-1)</f>
        <v>80000</v>
      </c>
      <c r="U186" s="36"/>
      <c r="V186" s="91"/>
      <c r="W186" s="60">
        <f>ROUND(+W182*W183*W185*W184,-2)</f>
        <v>6300</v>
      </c>
      <c r="X186" s="36"/>
      <c r="Y186" s="91"/>
      <c r="Z186" s="60">
        <f>ROUND(+Z182*Z183*Z185*Z184,-1)</f>
        <v>32700</v>
      </c>
      <c r="AA186" s="36"/>
      <c r="AB186" s="91"/>
      <c r="AC186" s="60">
        <f>ROUND(+AC182*AC183*AC185*AC184,-2)</f>
        <v>23600</v>
      </c>
      <c r="AD186" s="36"/>
      <c r="AE186" s="91"/>
      <c r="AF186" s="60">
        <f>ROUND(+AF182*AF183*AF185*AF184,-2)</f>
        <v>13100</v>
      </c>
      <c r="AG186" s="36"/>
      <c r="AH186" s="91"/>
      <c r="AI186" s="60">
        <f>ROUND(+AI182*AI183*AI185*AI184,-2)</f>
        <v>0</v>
      </c>
      <c r="AJ186" s="11"/>
      <c r="AK186" s="91"/>
      <c r="AL186" s="60"/>
      <c r="AM186" s="65"/>
    </row>
    <row r="187" spans="1:39" x14ac:dyDescent="0.25">
      <c r="B187" s="64" t="s">
        <v>161</v>
      </c>
    </row>
    <row r="188" spans="1:39" x14ac:dyDescent="0.25">
      <c r="B188" s="64"/>
      <c r="E188" s="65"/>
      <c r="G188" s="65"/>
      <c r="H188" s="65"/>
    </row>
    <row r="189" spans="1:39" x14ac:dyDescent="0.25">
      <c r="A189" s="13" t="s">
        <v>154</v>
      </c>
      <c r="B189" s="13"/>
      <c r="D189" s="20"/>
      <c r="E189" s="20"/>
      <c r="F189" s="20"/>
      <c r="H189" s="20"/>
      <c r="I189" s="20"/>
      <c r="K189" s="20"/>
      <c r="AJ189" s="20"/>
      <c r="AL189" s="20"/>
    </row>
    <row r="190" spans="1:39" x14ac:dyDescent="0.25">
      <c r="A190" s="93" t="s">
        <v>119</v>
      </c>
      <c r="B190" s="93" t="s">
        <v>83</v>
      </c>
      <c r="C190" s="116"/>
      <c r="D190" s="94" t="s">
        <v>30</v>
      </c>
      <c r="E190" s="95" t="s">
        <v>31</v>
      </c>
      <c r="F190" s="113"/>
      <c r="G190" s="94" t="s">
        <v>30</v>
      </c>
      <c r="H190" s="95" t="s">
        <v>31</v>
      </c>
      <c r="I190" s="113"/>
      <c r="J190" s="94" t="s">
        <v>30</v>
      </c>
      <c r="K190" s="95" t="s">
        <v>31</v>
      </c>
      <c r="L190" s="34"/>
      <c r="M190" s="94" t="s">
        <v>30</v>
      </c>
      <c r="N190" s="95" t="s">
        <v>31</v>
      </c>
      <c r="O190" s="35"/>
      <c r="P190" s="94" t="s">
        <v>30</v>
      </c>
      <c r="Q190" s="95" t="s">
        <v>31</v>
      </c>
      <c r="R190" s="36"/>
      <c r="S190" s="94" t="s">
        <v>30</v>
      </c>
      <c r="T190" s="95" t="s">
        <v>31</v>
      </c>
      <c r="U190" s="34"/>
      <c r="V190" s="94" t="s">
        <v>30</v>
      </c>
      <c r="W190" s="95" t="s">
        <v>31</v>
      </c>
      <c r="X190" s="35"/>
      <c r="Y190" s="94" t="s">
        <v>30</v>
      </c>
      <c r="Z190" s="95" t="s">
        <v>31</v>
      </c>
      <c r="AA190" s="38"/>
      <c r="AB190" s="94" t="s">
        <v>30</v>
      </c>
      <c r="AC190" s="95" t="s">
        <v>31</v>
      </c>
      <c r="AD190" s="38"/>
      <c r="AE190" s="94" t="s">
        <v>30</v>
      </c>
      <c r="AF190" s="95" t="s">
        <v>31</v>
      </c>
      <c r="AG190" s="38"/>
      <c r="AH190" s="94" t="s">
        <v>30</v>
      </c>
      <c r="AI190" s="95" t="s">
        <v>31</v>
      </c>
      <c r="AJ190" s="10"/>
      <c r="AK190" s="94"/>
      <c r="AL190" s="95"/>
    </row>
    <row r="191" spans="1:39" x14ac:dyDescent="0.25">
      <c r="A191" s="28">
        <v>31</v>
      </c>
      <c r="B191" s="36" t="s">
        <v>86</v>
      </c>
      <c r="C191" s="11"/>
      <c r="D191" s="133"/>
      <c r="E191" s="134">
        <f>AF191+AC191+Z191+W191+T191+Q191+N191+K191+H191</f>
        <v>20140</v>
      </c>
      <c r="F191" s="34"/>
      <c r="G191" s="96">
        <f>J191</f>
        <v>0.03</v>
      </c>
      <c r="H191" s="134">
        <f>ROUND((H$208/G$208*G191),-1)</f>
        <v>620</v>
      </c>
      <c r="I191" s="34"/>
      <c r="J191" s="96">
        <f t="shared" ref="J191:J207" si="25">+K113</f>
        <v>0.03</v>
      </c>
      <c r="K191" s="134">
        <f>ROUND(+K144*K$183*K$185*K$184,-1)</f>
        <v>7680</v>
      </c>
      <c r="L191" s="34"/>
      <c r="M191" s="96">
        <f t="shared" ref="M191:M207" si="26">+N113</f>
        <v>0.06</v>
      </c>
      <c r="N191" s="134">
        <f>ROUND(+N144*N$183*N$185*N$184,-1)</f>
        <v>290</v>
      </c>
      <c r="O191" s="35"/>
      <c r="P191" s="96">
        <f t="shared" ref="P191:P207" si="27">+Q113</f>
        <v>0.04</v>
      </c>
      <c r="Q191" s="134">
        <f>ROUND(+Q144*Q$183*Q$185*Q$184,-1)</f>
        <v>0</v>
      </c>
      <c r="R191" s="36"/>
      <c r="S191" s="96">
        <f t="shared" ref="S191:S207" si="28">+T113</f>
        <v>0.06</v>
      </c>
      <c r="T191" s="134">
        <f>ROUND(+T144*T$183*T$185*T$184,-2)</f>
        <v>4800</v>
      </c>
      <c r="U191" s="36"/>
      <c r="V191" s="96">
        <f t="shared" ref="V191:V207" si="29">+W113</f>
        <v>0.1</v>
      </c>
      <c r="W191" s="134">
        <f>ROUND(+W144*W$183*W$185*W$184,-1)</f>
        <v>630</v>
      </c>
      <c r="X191" s="36"/>
      <c r="Y191" s="96">
        <f t="shared" ref="Y191:Y207" si="30">+Z113</f>
        <v>0.12</v>
      </c>
      <c r="Z191" s="134">
        <f>ROUND(+Z144*Z$183*Z$185*Z$184,-1)</f>
        <v>3920</v>
      </c>
      <c r="AA191" s="98"/>
      <c r="AB191" s="96">
        <f t="shared" ref="AB191:AB207" si="31">+AC113</f>
        <v>0.06</v>
      </c>
      <c r="AC191" s="134">
        <f>ROUND(+AC144*AC$183*AC$185*AC$184,-1)</f>
        <v>1420</v>
      </c>
      <c r="AD191" s="98"/>
      <c r="AE191" s="96">
        <f t="shared" ref="AE191:AE207" si="32">+AF113</f>
        <v>0.05</v>
      </c>
      <c r="AF191" s="134">
        <f>ROUND(+AF144*AF$183*AF$185*AF$184,-1)</f>
        <v>780</v>
      </c>
      <c r="AG191" s="98"/>
      <c r="AH191" s="96">
        <f t="shared" ref="AH191:AH207" si="33">+AI113</f>
        <v>0.08</v>
      </c>
      <c r="AI191" s="134">
        <f t="shared" ref="AI191:AI207" si="34">ROUND(+AI144*AI$183*AI$185*AI$184,-2)</f>
        <v>0</v>
      </c>
      <c r="AJ191" s="12"/>
      <c r="AK191" s="157"/>
      <c r="AL191" s="119"/>
    </row>
    <row r="192" spans="1:39" x14ac:dyDescent="0.25">
      <c r="A192" s="36"/>
      <c r="B192" s="36" t="s">
        <v>87</v>
      </c>
      <c r="C192" s="11"/>
      <c r="D192" s="135"/>
      <c r="E192" s="134">
        <f t="shared" ref="E192:E207" si="35">AF192+AC192+Z192+W192+T192+Q192+N192+K192+H192</f>
        <v>16620</v>
      </c>
      <c r="F192" s="34"/>
      <c r="G192" s="96">
        <f t="shared" ref="G192:G207" si="36">J192</f>
        <v>0.06</v>
      </c>
      <c r="H192" s="134">
        <f t="shared" ref="H192:H207" si="37">ROUND((H$208/G$208*G192),-1)</f>
        <v>1250</v>
      </c>
      <c r="I192" s="34"/>
      <c r="J192" s="99">
        <f t="shared" si="25"/>
        <v>0.06</v>
      </c>
      <c r="K192" s="134">
        <f t="shared" ref="K192:K207" si="38">ROUND(+K145*K$183*K$185*K$184,-1)</f>
        <v>15370</v>
      </c>
      <c r="L192" s="34"/>
      <c r="M192" s="99">
        <f t="shared" si="26"/>
        <v>0</v>
      </c>
      <c r="N192" s="134">
        <f t="shared" ref="N192:N207" si="39">ROUND(+N145*N$183*N$185*N$184,-1)</f>
        <v>0</v>
      </c>
      <c r="O192" s="35"/>
      <c r="P192" s="99">
        <f t="shared" si="27"/>
        <v>0.08</v>
      </c>
      <c r="Q192" s="134">
        <f t="shared" ref="Q192:Q206" si="40">ROUND(+Q145*Q$183*Q$185*Q$184,-1)</f>
        <v>0</v>
      </c>
      <c r="R192" s="36"/>
      <c r="S192" s="99">
        <f t="shared" si="28"/>
        <v>0</v>
      </c>
      <c r="T192" s="134">
        <f t="shared" ref="T192:T207" si="41">ROUND(+T145*T$183*T$185*T$184,-2)</f>
        <v>0</v>
      </c>
      <c r="U192" s="36"/>
      <c r="V192" s="99">
        <f t="shared" si="29"/>
        <v>0</v>
      </c>
      <c r="W192" s="134">
        <f t="shared" ref="W192:W207" si="42">ROUND(+W145*W$183*W$185*W$184,-1)</f>
        <v>0</v>
      </c>
      <c r="X192" s="36"/>
      <c r="Y192" s="99">
        <f t="shared" si="30"/>
        <v>0</v>
      </c>
      <c r="Z192" s="134">
        <f t="shared" ref="Z192:Z207" si="43">ROUND(+Z145*Z$183*Z$185*Z$184,-1)</f>
        <v>0</v>
      </c>
      <c r="AA192" s="98"/>
      <c r="AB192" s="99">
        <f t="shared" si="31"/>
        <v>0</v>
      </c>
      <c r="AC192" s="134">
        <f t="shared" ref="AC192:AC207" si="44">ROUND(+AC145*AC$183*AC$185*AC$184,-1)</f>
        <v>0</v>
      </c>
      <c r="AD192" s="98"/>
      <c r="AE192" s="99">
        <f t="shared" si="32"/>
        <v>0</v>
      </c>
      <c r="AF192" s="134">
        <f t="shared" ref="AF192:AF207" si="45">ROUND(+AF145*AF$183*AF$185*AF$184,-1)</f>
        <v>0</v>
      </c>
      <c r="AG192" s="98"/>
      <c r="AH192" s="99">
        <f t="shared" si="33"/>
        <v>0</v>
      </c>
      <c r="AI192" s="136">
        <f t="shared" si="34"/>
        <v>0</v>
      </c>
      <c r="AJ192" s="12"/>
      <c r="AK192" s="157"/>
      <c r="AL192" s="119"/>
    </row>
    <row r="193" spans="1:38" x14ac:dyDescent="0.25">
      <c r="A193" s="28">
        <v>32</v>
      </c>
      <c r="B193" s="36" t="s">
        <v>89</v>
      </c>
      <c r="C193" s="11"/>
      <c r="D193" s="135"/>
      <c r="E193" s="134">
        <f t="shared" si="35"/>
        <v>63710</v>
      </c>
      <c r="F193" s="34"/>
      <c r="G193" s="96">
        <f t="shared" si="36"/>
        <v>0.13</v>
      </c>
      <c r="H193" s="134">
        <f t="shared" si="37"/>
        <v>2700</v>
      </c>
      <c r="I193" s="34"/>
      <c r="J193" s="99">
        <f t="shared" si="25"/>
        <v>0.13</v>
      </c>
      <c r="K193" s="134">
        <f t="shared" si="38"/>
        <v>33300</v>
      </c>
      <c r="L193" s="34"/>
      <c r="M193" s="99">
        <f t="shared" si="26"/>
        <v>0.24</v>
      </c>
      <c r="N193" s="134">
        <f t="shared" si="39"/>
        <v>1160</v>
      </c>
      <c r="O193" s="35"/>
      <c r="P193" s="99">
        <f t="shared" si="27"/>
        <v>0.1</v>
      </c>
      <c r="Q193" s="134">
        <f t="shared" si="40"/>
        <v>0</v>
      </c>
      <c r="R193" s="36"/>
      <c r="S193" s="99">
        <f t="shared" si="28"/>
        <v>0.16</v>
      </c>
      <c r="T193" s="134">
        <f t="shared" si="41"/>
        <v>12800</v>
      </c>
      <c r="U193" s="36"/>
      <c r="V193" s="99">
        <f t="shared" si="29"/>
        <v>0.18</v>
      </c>
      <c r="W193" s="134">
        <f t="shared" si="42"/>
        <v>1140</v>
      </c>
      <c r="X193" s="36"/>
      <c r="Y193" s="99">
        <f t="shared" si="30"/>
        <v>0.16</v>
      </c>
      <c r="Z193" s="134">
        <f t="shared" si="43"/>
        <v>5230</v>
      </c>
      <c r="AA193" s="98"/>
      <c r="AB193" s="99">
        <f t="shared" si="31"/>
        <v>0.18</v>
      </c>
      <c r="AC193" s="134">
        <f t="shared" si="44"/>
        <v>4250</v>
      </c>
      <c r="AD193" s="98"/>
      <c r="AE193" s="99">
        <f t="shared" si="32"/>
        <v>0.2</v>
      </c>
      <c r="AF193" s="134">
        <f t="shared" si="45"/>
        <v>3130</v>
      </c>
      <c r="AG193" s="98"/>
      <c r="AH193" s="99">
        <f t="shared" si="33"/>
        <v>0.15</v>
      </c>
      <c r="AI193" s="136">
        <f t="shared" si="34"/>
        <v>0</v>
      </c>
      <c r="AJ193" s="12"/>
      <c r="AK193" s="157"/>
      <c r="AL193" s="119"/>
    </row>
    <row r="194" spans="1:38" x14ac:dyDescent="0.25">
      <c r="A194" s="36"/>
      <c r="B194" s="36" t="s">
        <v>90</v>
      </c>
      <c r="C194" s="11"/>
      <c r="D194" s="135"/>
      <c r="E194" s="134">
        <f>AF194+AC194+Z194+W194+T194+Q194+N194+K194+H194</f>
        <v>11080</v>
      </c>
      <c r="F194" s="34"/>
      <c r="G194" s="96">
        <f t="shared" si="36"/>
        <v>0.04</v>
      </c>
      <c r="H194" s="134">
        <f t="shared" si="37"/>
        <v>830</v>
      </c>
      <c r="I194" s="34"/>
      <c r="J194" s="99">
        <f t="shared" si="25"/>
        <v>0.04</v>
      </c>
      <c r="K194" s="134">
        <f t="shared" si="38"/>
        <v>10250</v>
      </c>
      <c r="L194" s="34"/>
      <c r="M194" s="99">
        <f t="shared" si="26"/>
        <v>0</v>
      </c>
      <c r="N194" s="134">
        <f t="shared" si="39"/>
        <v>0</v>
      </c>
      <c r="O194" s="35"/>
      <c r="P194" s="99">
        <f t="shared" si="27"/>
        <v>0.04</v>
      </c>
      <c r="Q194" s="134">
        <f t="shared" si="40"/>
        <v>0</v>
      </c>
      <c r="R194" s="36"/>
      <c r="S194" s="99">
        <f t="shared" si="28"/>
        <v>0</v>
      </c>
      <c r="T194" s="134">
        <f t="shared" si="41"/>
        <v>0</v>
      </c>
      <c r="U194" s="36"/>
      <c r="V194" s="99">
        <f t="shared" si="29"/>
        <v>0</v>
      </c>
      <c r="W194" s="134">
        <f t="shared" si="42"/>
        <v>0</v>
      </c>
      <c r="X194" s="36"/>
      <c r="Y194" s="99">
        <f t="shared" si="30"/>
        <v>0</v>
      </c>
      <c r="Z194" s="134">
        <f t="shared" si="43"/>
        <v>0</v>
      </c>
      <c r="AA194" s="36"/>
      <c r="AB194" s="99">
        <f t="shared" si="31"/>
        <v>0</v>
      </c>
      <c r="AC194" s="134">
        <f t="shared" si="44"/>
        <v>0</v>
      </c>
      <c r="AD194" s="36"/>
      <c r="AE194" s="99">
        <f t="shared" si="32"/>
        <v>0</v>
      </c>
      <c r="AF194" s="134">
        <f t="shared" si="45"/>
        <v>0</v>
      </c>
      <c r="AG194" s="36"/>
      <c r="AH194" s="99">
        <f t="shared" si="33"/>
        <v>0</v>
      </c>
      <c r="AI194" s="136">
        <f t="shared" si="34"/>
        <v>0</v>
      </c>
      <c r="AJ194" s="12"/>
      <c r="AK194" s="157"/>
      <c r="AL194" s="119"/>
    </row>
    <row r="195" spans="1:38" x14ac:dyDescent="0.25">
      <c r="A195" s="36"/>
      <c r="B195" s="36" t="s">
        <v>91</v>
      </c>
      <c r="C195" s="11"/>
      <c r="D195" s="135"/>
      <c r="E195" s="134">
        <f t="shared" si="35"/>
        <v>11080</v>
      </c>
      <c r="F195" s="34"/>
      <c r="G195" s="96">
        <f t="shared" si="36"/>
        <v>0.04</v>
      </c>
      <c r="H195" s="134">
        <f t="shared" si="37"/>
        <v>830</v>
      </c>
      <c r="I195" s="34"/>
      <c r="J195" s="99">
        <f t="shared" si="25"/>
        <v>0.04</v>
      </c>
      <c r="K195" s="134">
        <f t="shared" si="38"/>
        <v>10250</v>
      </c>
      <c r="L195" s="34"/>
      <c r="M195" s="99">
        <f t="shared" si="26"/>
        <v>0</v>
      </c>
      <c r="N195" s="134">
        <f t="shared" si="39"/>
        <v>0</v>
      </c>
      <c r="O195" s="35"/>
      <c r="P195" s="99">
        <f t="shared" si="27"/>
        <v>0.04</v>
      </c>
      <c r="Q195" s="134">
        <f t="shared" si="40"/>
        <v>0</v>
      </c>
      <c r="R195" s="36"/>
      <c r="S195" s="99">
        <f t="shared" si="28"/>
        <v>0</v>
      </c>
      <c r="T195" s="134">
        <f t="shared" si="41"/>
        <v>0</v>
      </c>
      <c r="U195" s="36"/>
      <c r="V195" s="99">
        <f t="shared" si="29"/>
        <v>0</v>
      </c>
      <c r="W195" s="134">
        <f t="shared" si="42"/>
        <v>0</v>
      </c>
      <c r="X195" s="36"/>
      <c r="Y195" s="99">
        <f t="shared" si="30"/>
        <v>0</v>
      </c>
      <c r="Z195" s="134">
        <f t="shared" si="43"/>
        <v>0</v>
      </c>
      <c r="AA195" s="36"/>
      <c r="AB195" s="99">
        <f t="shared" si="31"/>
        <v>0</v>
      </c>
      <c r="AC195" s="134">
        <f t="shared" si="44"/>
        <v>0</v>
      </c>
      <c r="AD195" s="36"/>
      <c r="AE195" s="99">
        <f t="shared" si="32"/>
        <v>0</v>
      </c>
      <c r="AF195" s="134">
        <f t="shared" si="45"/>
        <v>0</v>
      </c>
      <c r="AG195" s="36"/>
      <c r="AH195" s="99">
        <f t="shared" si="33"/>
        <v>0</v>
      </c>
      <c r="AI195" s="136">
        <f t="shared" si="34"/>
        <v>0</v>
      </c>
      <c r="AJ195" s="12"/>
      <c r="AK195" s="157"/>
      <c r="AL195" s="119"/>
    </row>
    <row r="196" spans="1:38" x14ac:dyDescent="0.25">
      <c r="A196" s="28">
        <v>33</v>
      </c>
      <c r="B196" s="36" t="s">
        <v>223</v>
      </c>
      <c r="C196" s="11"/>
      <c r="D196" s="135"/>
      <c r="E196" s="134">
        <f t="shared" si="35"/>
        <v>9770</v>
      </c>
      <c r="F196" s="34"/>
      <c r="G196" s="96">
        <f t="shared" si="36"/>
        <v>2.5000000000000001E-2</v>
      </c>
      <c r="H196" s="134">
        <f t="shared" si="37"/>
        <v>520</v>
      </c>
      <c r="I196" s="34"/>
      <c r="J196" s="99">
        <f t="shared" si="25"/>
        <v>2.5000000000000001E-2</v>
      </c>
      <c r="K196" s="134">
        <f t="shared" si="38"/>
        <v>6400</v>
      </c>
      <c r="L196" s="34"/>
      <c r="M196" s="99">
        <f t="shared" si="26"/>
        <v>0</v>
      </c>
      <c r="N196" s="134">
        <f t="shared" si="39"/>
        <v>0</v>
      </c>
      <c r="O196" s="35"/>
      <c r="P196" s="99">
        <f t="shared" si="27"/>
        <v>2.5000000000000001E-2</v>
      </c>
      <c r="Q196" s="134">
        <f t="shared" si="40"/>
        <v>0</v>
      </c>
      <c r="R196" s="36"/>
      <c r="S196" s="99">
        <f t="shared" si="28"/>
        <v>0.02</v>
      </c>
      <c r="T196" s="134">
        <f t="shared" si="41"/>
        <v>1600</v>
      </c>
      <c r="U196" s="15"/>
      <c r="V196" s="99">
        <f t="shared" si="29"/>
        <v>0.02</v>
      </c>
      <c r="W196" s="134">
        <f t="shared" si="42"/>
        <v>130</v>
      </c>
      <c r="X196" s="15"/>
      <c r="Y196" s="99">
        <f t="shared" si="30"/>
        <v>0.02</v>
      </c>
      <c r="Z196" s="134">
        <f t="shared" si="43"/>
        <v>650</v>
      </c>
      <c r="AA196" s="15"/>
      <c r="AB196" s="99">
        <f t="shared" si="31"/>
        <v>0.02</v>
      </c>
      <c r="AC196" s="134">
        <f t="shared" si="44"/>
        <v>470</v>
      </c>
      <c r="AD196" s="15"/>
      <c r="AE196" s="99">
        <f t="shared" si="32"/>
        <v>0</v>
      </c>
      <c r="AF196" s="134">
        <f t="shared" si="45"/>
        <v>0</v>
      </c>
      <c r="AG196" s="15"/>
      <c r="AH196" s="99">
        <f t="shared" si="33"/>
        <v>0</v>
      </c>
      <c r="AI196" s="136">
        <f t="shared" si="34"/>
        <v>0</v>
      </c>
      <c r="AJ196" s="12"/>
      <c r="AK196" s="157"/>
      <c r="AL196" s="119"/>
    </row>
    <row r="197" spans="1:38" x14ac:dyDescent="0.25">
      <c r="A197" s="28">
        <v>41</v>
      </c>
      <c r="B197" s="36" t="s">
        <v>93</v>
      </c>
      <c r="C197" s="11"/>
      <c r="D197" s="135"/>
      <c r="E197" s="134">
        <f t="shared" si="35"/>
        <v>61410</v>
      </c>
      <c r="F197" s="34"/>
      <c r="G197" s="96">
        <f t="shared" si="36"/>
        <v>0.1</v>
      </c>
      <c r="H197" s="134">
        <f t="shared" si="37"/>
        <v>2080</v>
      </c>
      <c r="I197" s="34"/>
      <c r="J197" s="99">
        <f t="shared" si="25"/>
        <v>0.1</v>
      </c>
      <c r="K197" s="134">
        <f t="shared" si="38"/>
        <v>25620</v>
      </c>
      <c r="L197" s="34"/>
      <c r="M197" s="99">
        <f t="shared" si="26"/>
        <v>0</v>
      </c>
      <c r="N197" s="134">
        <f t="shared" si="39"/>
        <v>0</v>
      </c>
      <c r="O197" s="35"/>
      <c r="P197" s="99">
        <f t="shared" si="27"/>
        <v>0.1</v>
      </c>
      <c r="Q197" s="134">
        <f t="shared" si="40"/>
        <v>0</v>
      </c>
      <c r="R197" s="36"/>
      <c r="S197" s="99">
        <f t="shared" si="28"/>
        <v>0.21</v>
      </c>
      <c r="T197" s="134">
        <f t="shared" si="41"/>
        <v>16800</v>
      </c>
      <c r="U197" s="15"/>
      <c r="V197" s="99">
        <f t="shared" si="29"/>
        <v>0.23</v>
      </c>
      <c r="W197" s="134">
        <f t="shared" si="42"/>
        <v>1460</v>
      </c>
      <c r="X197" s="15"/>
      <c r="Y197" s="99">
        <f t="shared" si="30"/>
        <v>0.23</v>
      </c>
      <c r="Z197" s="134">
        <f t="shared" si="43"/>
        <v>7520</v>
      </c>
      <c r="AA197" s="103"/>
      <c r="AB197" s="99">
        <f t="shared" si="31"/>
        <v>0.23</v>
      </c>
      <c r="AC197" s="134">
        <f t="shared" si="44"/>
        <v>5430</v>
      </c>
      <c r="AD197" s="103"/>
      <c r="AE197" s="99">
        <f t="shared" si="32"/>
        <v>0.16</v>
      </c>
      <c r="AF197" s="134">
        <f t="shared" si="45"/>
        <v>2500</v>
      </c>
      <c r="AG197" s="103"/>
      <c r="AH197" s="99">
        <f t="shared" si="33"/>
        <v>0.25</v>
      </c>
      <c r="AI197" s="136">
        <f t="shared" si="34"/>
        <v>0</v>
      </c>
      <c r="AJ197" s="12"/>
      <c r="AK197" s="157"/>
      <c r="AL197" s="119"/>
    </row>
    <row r="198" spans="1:38" x14ac:dyDescent="0.25">
      <c r="A198" s="36"/>
      <c r="B198" s="36" t="s">
        <v>94</v>
      </c>
      <c r="C198" s="11"/>
      <c r="D198" s="135"/>
      <c r="E198" s="134">
        <f t="shared" si="35"/>
        <v>22630</v>
      </c>
      <c r="F198" s="34"/>
      <c r="G198" s="96">
        <f t="shared" si="36"/>
        <v>0.08</v>
      </c>
      <c r="H198" s="134">
        <f t="shared" si="37"/>
        <v>1660</v>
      </c>
      <c r="I198" s="34"/>
      <c r="J198" s="99">
        <f t="shared" si="25"/>
        <v>0.08</v>
      </c>
      <c r="K198" s="134">
        <f t="shared" si="38"/>
        <v>20490</v>
      </c>
      <c r="L198" s="34"/>
      <c r="M198" s="99">
        <f t="shared" si="26"/>
        <v>0.1</v>
      </c>
      <c r="N198" s="134">
        <f t="shared" si="39"/>
        <v>480</v>
      </c>
      <c r="O198" s="35"/>
      <c r="P198" s="99">
        <f t="shared" si="27"/>
        <v>0.08</v>
      </c>
      <c r="Q198" s="134">
        <f t="shared" si="40"/>
        <v>0</v>
      </c>
      <c r="R198" s="36"/>
      <c r="S198" s="99">
        <f t="shared" si="28"/>
        <v>0</v>
      </c>
      <c r="T198" s="134">
        <f t="shared" si="41"/>
        <v>0</v>
      </c>
      <c r="U198" s="15"/>
      <c r="V198" s="99">
        <f t="shared" si="29"/>
        <v>0</v>
      </c>
      <c r="W198" s="134">
        <f t="shared" si="42"/>
        <v>0</v>
      </c>
      <c r="X198" s="15"/>
      <c r="Y198" s="99">
        <f t="shared" si="30"/>
        <v>0</v>
      </c>
      <c r="Z198" s="134">
        <f t="shared" si="43"/>
        <v>0</v>
      </c>
      <c r="AA198" s="15"/>
      <c r="AB198" s="99">
        <f t="shared" si="31"/>
        <v>0</v>
      </c>
      <c r="AC198" s="134">
        <f t="shared" si="44"/>
        <v>0</v>
      </c>
      <c r="AD198" s="15"/>
      <c r="AE198" s="99">
        <f t="shared" si="32"/>
        <v>0</v>
      </c>
      <c r="AF198" s="134">
        <f t="shared" si="45"/>
        <v>0</v>
      </c>
      <c r="AG198" s="15"/>
      <c r="AH198" s="99">
        <f t="shared" si="33"/>
        <v>0</v>
      </c>
      <c r="AI198" s="136">
        <f t="shared" si="34"/>
        <v>0</v>
      </c>
      <c r="AJ198" s="12"/>
      <c r="AK198" s="157"/>
      <c r="AL198" s="119"/>
    </row>
    <row r="199" spans="1:38" x14ac:dyDescent="0.25">
      <c r="A199" s="28">
        <v>51</v>
      </c>
      <c r="B199" s="36" t="s">
        <v>95</v>
      </c>
      <c r="C199" s="11"/>
      <c r="D199" s="135"/>
      <c r="E199" s="134">
        <f t="shared" si="35"/>
        <v>85500</v>
      </c>
      <c r="F199" s="34"/>
      <c r="G199" s="96">
        <f t="shared" si="36"/>
        <v>0.15</v>
      </c>
      <c r="H199" s="134">
        <f t="shared" si="37"/>
        <v>3120</v>
      </c>
      <c r="I199" s="34"/>
      <c r="J199" s="99">
        <f t="shared" si="25"/>
        <v>0.15</v>
      </c>
      <c r="K199" s="134">
        <f t="shared" si="38"/>
        <v>38420</v>
      </c>
      <c r="L199" s="34"/>
      <c r="M199" s="99">
        <f t="shared" si="26"/>
        <v>0.15</v>
      </c>
      <c r="N199" s="134">
        <f t="shared" si="39"/>
        <v>730</v>
      </c>
      <c r="O199" s="35"/>
      <c r="P199" s="99">
        <f t="shared" si="27"/>
        <v>0.15</v>
      </c>
      <c r="Q199" s="134">
        <f t="shared" si="40"/>
        <v>0</v>
      </c>
      <c r="R199" s="36"/>
      <c r="S199" s="99">
        <f t="shared" si="28"/>
        <v>0.28000000000000003</v>
      </c>
      <c r="T199" s="134">
        <f t="shared" si="41"/>
        <v>22400</v>
      </c>
      <c r="U199" s="15"/>
      <c r="V199" s="99">
        <f t="shared" si="29"/>
        <v>0.24</v>
      </c>
      <c r="W199" s="134">
        <f t="shared" si="42"/>
        <v>1520</v>
      </c>
      <c r="X199" s="15"/>
      <c r="Y199" s="99">
        <f t="shared" si="30"/>
        <v>0.24</v>
      </c>
      <c r="Z199" s="134">
        <f t="shared" si="43"/>
        <v>7850</v>
      </c>
      <c r="AA199" s="15"/>
      <c r="AB199" s="99">
        <f t="shared" si="31"/>
        <v>0.28000000000000003</v>
      </c>
      <c r="AC199" s="134">
        <f t="shared" si="44"/>
        <v>6610</v>
      </c>
      <c r="AD199" s="15"/>
      <c r="AE199" s="99">
        <f t="shared" si="32"/>
        <v>0.31</v>
      </c>
      <c r="AF199" s="134">
        <f t="shared" si="45"/>
        <v>4850</v>
      </c>
      <c r="AG199" s="15"/>
      <c r="AH199" s="99">
        <f t="shared" si="33"/>
        <v>0.28999999999999998</v>
      </c>
      <c r="AI199" s="136">
        <f t="shared" si="34"/>
        <v>0</v>
      </c>
      <c r="AJ199" s="12"/>
      <c r="AK199" s="157"/>
      <c r="AL199" s="119"/>
    </row>
    <row r="200" spans="1:38" x14ac:dyDescent="0.25">
      <c r="A200" s="36"/>
      <c r="B200" s="36" t="s">
        <v>96</v>
      </c>
      <c r="C200" s="67"/>
      <c r="D200" s="135"/>
      <c r="E200" s="134">
        <f t="shared" si="35"/>
        <v>1450</v>
      </c>
      <c r="F200" s="34"/>
      <c r="G200" s="96">
        <f t="shared" si="36"/>
        <v>0</v>
      </c>
      <c r="H200" s="134">
        <f t="shared" si="37"/>
        <v>0</v>
      </c>
      <c r="I200" s="34"/>
      <c r="J200" s="99">
        <f t="shared" si="25"/>
        <v>0</v>
      </c>
      <c r="K200" s="134">
        <f t="shared" si="38"/>
        <v>0</v>
      </c>
      <c r="L200" s="34"/>
      <c r="M200" s="99">
        <f t="shared" si="26"/>
        <v>0.3</v>
      </c>
      <c r="N200" s="134">
        <f t="shared" si="39"/>
        <v>1450</v>
      </c>
      <c r="O200" s="35"/>
      <c r="P200" s="99">
        <f t="shared" si="27"/>
        <v>0</v>
      </c>
      <c r="Q200" s="134">
        <f t="shared" si="40"/>
        <v>0</v>
      </c>
      <c r="R200" s="36"/>
      <c r="S200" s="99">
        <f t="shared" si="28"/>
        <v>0</v>
      </c>
      <c r="T200" s="134">
        <f t="shared" si="41"/>
        <v>0</v>
      </c>
      <c r="U200" s="15"/>
      <c r="V200" s="99">
        <f t="shared" si="29"/>
        <v>0</v>
      </c>
      <c r="W200" s="134">
        <f t="shared" si="42"/>
        <v>0</v>
      </c>
      <c r="X200" s="15"/>
      <c r="Y200" s="99">
        <f t="shared" si="30"/>
        <v>0</v>
      </c>
      <c r="Z200" s="134">
        <f t="shared" si="43"/>
        <v>0</v>
      </c>
      <c r="AA200" s="15"/>
      <c r="AB200" s="99">
        <f t="shared" si="31"/>
        <v>0</v>
      </c>
      <c r="AC200" s="134">
        <f t="shared" si="44"/>
        <v>0</v>
      </c>
      <c r="AD200" s="15"/>
      <c r="AE200" s="99">
        <f t="shared" si="32"/>
        <v>0</v>
      </c>
      <c r="AF200" s="134">
        <f t="shared" si="45"/>
        <v>0</v>
      </c>
      <c r="AG200" s="15"/>
      <c r="AH200" s="99">
        <f t="shared" si="33"/>
        <v>0</v>
      </c>
      <c r="AI200" s="136">
        <f t="shared" si="34"/>
        <v>0</v>
      </c>
      <c r="AJ200" s="12"/>
      <c r="AK200" s="157"/>
      <c r="AL200" s="119"/>
    </row>
    <row r="201" spans="1:38" x14ac:dyDescent="0.25">
      <c r="A201" s="36"/>
      <c r="B201" s="36" t="s">
        <v>97</v>
      </c>
      <c r="C201" s="11"/>
      <c r="D201" s="135"/>
      <c r="E201" s="134">
        <f t="shared" si="35"/>
        <v>4200</v>
      </c>
      <c r="F201" s="34"/>
      <c r="G201" s="96">
        <f t="shared" si="36"/>
        <v>0.01</v>
      </c>
      <c r="H201" s="134">
        <f t="shared" si="37"/>
        <v>210</v>
      </c>
      <c r="I201" s="34"/>
      <c r="J201" s="99">
        <f t="shared" si="25"/>
        <v>0.01</v>
      </c>
      <c r="K201" s="134">
        <f t="shared" si="38"/>
        <v>2560</v>
      </c>
      <c r="L201" s="34"/>
      <c r="M201" s="99">
        <f t="shared" si="26"/>
        <v>0</v>
      </c>
      <c r="N201" s="134">
        <f t="shared" si="39"/>
        <v>0</v>
      </c>
      <c r="O201" s="35"/>
      <c r="P201" s="99">
        <f t="shared" si="27"/>
        <v>0.01</v>
      </c>
      <c r="Q201" s="134">
        <f t="shared" si="40"/>
        <v>0</v>
      </c>
      <c r="R201" s="36"/>
      <c r="S201" s="99">
        <f t="shared" si="28"/>
        <v>0.01</v>
      </c>
      <c r="T201" s="134">
        <f t="shared" si="41"/>
        <v>800</v>
      </c>
      <c r="U201" s="15"/>
      <c r="V201" s="99">
        <f t="shared" si="29"/>
        <v>0.01</v>
      </c>
      <c r="W201" s="134">
        <f t="shared" si="42"/>
        <v>60</v>
      </c>
      <c r="X201" s="15"/>
      <c r="Y201" s="99">
        <f t="shared" si="30"/>
        <v>0.01</v>
      </c>
      <c r="Z201" s="134">
        <f t="shared" si="43"/>
        <v>330</v>
      </c>
      <c r="AA201" s="15"/>
      <c r="AB201" s="99">
        <f t="shared" si="31"/>
        <v>0.01</v>
      </c>
      <c r="AC201" s="134">
        <f t="shared" si="44"/>
        <v>240</v>
      </c>
      <c r="AD201" s="15"/>
      <c r="AE201" s="99">
        <f t="shared" si="32"/>
        <v>0</v>
      </c>
      <c r="AF201" s="134">
        <f t="shared" si="45"/>
        <v>0</v>
      </c>
      <c r="AG201" s="15"/>
      <c r="AH201" s="99">
        <f t="shared" si="33"/>
        <v>0.01</v>
      </c>
      <c r="AI201" s="136">
        <f t="shared" si="34"/>
        <v>0</v>
      </c>
      <c r="AJ201" s="12"/>
      <c r="AK201" s="157"/>
      <c r="AL201" s="119"/>
    </row>
    <row r="202" spans="1:38" x14ac:dyDescent="0.25">
      <c r="A202" s="28">
        <v>52</v>
      </c>
      <c r="B202" s="36" t="s">
        <v>98</v>
      </c>
      <c r="C202" s="11"/>
      <c r="D202" s="135"/>
      <c r="E202" s="134">
        <f t="shared" si="35"/>
        <v>16620</v>
      </c>
      <c r="F202" s="34"/>
      <c r="G202" s="96">
        <f t="shared" si="36"/>
        <v>0.06</v>
      </c>
      <c r="H202" s="134">
        <f t="shared" si="37"/>
        <v>1250</v>
      </c>
      <c r="I202" s="34"/>
      <c r="J202" s="99">
        <f t="shared" si="25"/>
        <v>0.06</v>
      </c>
      <c r="K202" s="134">
        <f t="shared" si="38"/>
        <v>15370</v>
      </c>
      <c r="L202" s="34"/>
      <c r="M202" s="99">
        <f t="shared" si="26"/>
        <v>0</v>
      </c>
      <c r="N202" s="134">
        <f t="shared" si="39"/>
        <v>0</v>
      </c>
      <c r="O202" s="35"/>
      <c r="P202" s="99">
        <f t="shared" si="27"/>
        <v>0.06</v>
      </c>
      <c r="Q202" s="134">
        <f t="shared" si="40"/>
        <v>0</v>
      </c>
      <c r="R202" s="36"/>
      <c r="S202" s="99">
        <f t="shared" si="28"/>
        <v>0</v>
      </c>
      <c r="T202" s="134">
        <f t="shared" si="41"/>
        <v>0</v>
      </c>
      <c r="U202" s="15"/>
      <c r="V202" s="99">
        <f t="shared" si="29"/>
        <v>0</v>
      </c>
      <c r="W202" s="134">
        <f t="shared" si="42"/>
        <v>0</v>
      </c>
      <c r="X202" s="15"/>
      <c r="Y202" s="99">
        <f t="shared" si="30"/>
        <v>0</v>
      </c>
      <c r="Z202" s="134">
        <f t="shared" si="43"/>
        <v>0</v>
      </c>
      <c r="AA202" s="15"/>
      <c r="AB202" s="99">
        <f t="shared" si="31"/>
        <v>0</v>
      </c>
      <c r="AC202" s="134">
        <f t="shared" si="44"/>
        <v>0</v>
      </c>
      <c r="AD202" s="15"/>
      <c r="AE202" s="99">
        <f t="shared" si="32"/>
        <v>0</v>
      </c>
      <c r="AF202" s="134">
        <f t="shared" si="45"/>
        <v>0</v>
      </c>
      <c r="AG202" s="15"/>
      <c r="AH202" s="99">
        <f t="shared" si="33"/>
        <v>0</v>
      </c>
      <c r="AI202" s="136">
        <f t="shared" si="34"/>
        <v>0</v>
      </c>
      <c r="AJ202" s="12"/>
      <c r="AK202" s="157"/>
      <c r="AL202" s="119"/>
    </row>
    <row r="203" spans="1:38" x14ac:dyDescent="0.25">
      <c r="A203" s="36"/>
      <c r="B203" s="36" t="s">
        <v>224</v>
      </c>
      <c r="C203" s="11"/>
      <c r="D203" s="135"/>
      <c r="E203" s="134">
        <f t="shared" si="35"/>
        <v>86230</v>
      </c>
      <c r="F203" s="34"/>
      <c r="G203" s="96">
        <f t="shared" si="36"/>
        <v>0.23</v>
      </c>
      <c r="H203" s="134">
        <f t="shared" si="37"/>
        <v>4780</v>
      </c>
      <c r="I203" s="34"/>
      <c r="J203" s="99">
        <f t="shared" si="25"/>
        <v>0.23</v>
      </c>
      <c r="K203" s="134">
        <f t="shared" si="38"/>
        <v>58920</v>
      </c>
      <c r="L203" s="34"/>
      <c r="M203" s="99">
        <f t="shared" si="26"/>
        <v>7.0000000000000007E-2</v>
      </c>
      <c r="N203" s="134">
        <f t="shared" si="39"/>
        <v>340</v>
      </c>
      <c r="O203" s="35"/>
      <c r="P203" s="99">
        <f t="shared" si="27"/>
        <v>0.23</v>
      </c>
      <c r="Q203" s="134">
        <f t="shared" si="40"/>
        <v>0</v>
      </c>
      <c r="R203" s="36"/>
      <c r="S203" s="99">
        <f t="shared" si="28"/>
        <v>0.16</v>
      </c>
      <c r="T203" s="134">
        <f t="shared" si="41"/>
        <v>12800</v>
      </c>
      <c r="U203" s="15"/>
      <c r="V203" s="99">
        <f t="shared" si="29"/>
        <v>0.12</v>
      </c>
      <c r="W203" s="134">
        <f t="shared" si="42"/>
        <v>760</v>
      </c>
      <c r="X203" s="15"/>
      <c r="Y203" s="99">
        <f t="shared" si="30"/>
        <v>0.12</v>
      </c>
      <c r="Z203" s="134">
        <f t="shared" si="43"/>
        <v>3920</v>
      </c>
      <c r="AA203" s="103"/>
      <c r="AB203" s="99">
        <f t="shared" si="31"/>
        <v>0.12</v>
      </c>
      <c r="AC203" s="134">
        <f t="shared" si="44"/>
        <v>2830</v>
      </c>
      <c r="AD203" s="103"/>
      <c r="AE203" s="99">
        <f t="shared" si="32"/>
        <v>0.12</v>
      </c>
      <c r="AF203" s="134">
        <f t="shared" si="45"/>
        <v>1880</v>
      </c>
      <c r="AG203" s="103"/>
      <c r="AH203" s="99">
        <f t="shared" si="33"/>
        <v>0.12</v>
      </c>
      <c r="AI203" s="136">
        <f t="shared" si="34"/>
        <v>0</v>
      </c>
      <c r="AJ203" s="12"/>
      <c r="AK203" s="157"/>
      <c r="AL203" s="119"/>
    </row>
    <row r="204" spans="1:38" x14ac:dyDescent="0.25">
      <c r="A204" s="28">
        <v>53</v>
      </c>
      <c r="B204" s="36" t="s">
        <v>99</v>
      </c>
      <c r="C204" s="11"/>
      <c r="D204" s="135"/>
      <c r="E204" s="134">
        <f t="shared" si="35"/>
        <v>7050</v>
      </c>
      <c r="F204" s="34"/>
      <c r="G204" s="96">
        <f t="shared" si="36"/>
        <v>0.01</v>
      </c>
      <c r="H204" s="134">
        <f t="shared" si="37"/>
        <v>210</v>
      </c>
      <c r="I204" s="34"/>
      <c r="J204" s="99">
        <f t="shared" si="25"/>
        <v>0.01</v>
      </c>
      <c r="K204" s="134">
        <f t="shared" si="38"/>
        <v>2560</v>
      </c>
      <c r="L204" s="34"/>
      <c r="M204" s="99">
        <f t="shared" si="26"/>
        <v>0</v>
      </c>
      <c r="N204" s="134">
        <f t="shared" si="39"/>
        <v>0</v>
      </c>
      <c r="O204" s="35"/>
      <c r="P204" s="99">
        <f t="shared" si="27"/>
        <v>0.01</v>
      </c>
      <c r="Q204" s="134">
        <f t="shared" si="40"/>
        <v>0</v>
      </c>
      <c r="R204" s="36"/>
      <c r="S204" s="99">
        <f t="shared" si="28"/>
        <v>0.03</v>
      </c>
      <c r="T204" s="134">
        <f t="shared" si="41"/>
        <v>2400</v>
      </c>
      <c r="U204" s="15"/>
      <c r="V204" s="99">
        <f t="shared" si="29"/>
        <v>0.03</v>
      </c>
      <c r="W204" s="134">
        <f t="shared" si="42"/>
        <v>190</v>
      </c>
      <c r="X204" s="15"/>
      <c r="Y204" s="99">
        <f t="shared" si="30"/>
        <v>0.03</v>
      </c>
      <c r="Z204" s="134">
        <f t="shared" si="43"/>
        <v>980</v>
      </c>
      <c r="AA204" s="103"/>
      <c r="AB204" s="99">
        <f t="shared" si="31"/>
        <v>0.03</v>
      </c>
      <c r="AC204" s="134">
        <f t="shared" si="44"/>
        <v>710</v>
      </c>
      <c r="AD204" s="103"/>
      <c r="AE204" s="99">
        <f t="shared" si="32"/>
        <v>0</v>
      </c>
      <c r="AF204" s="134">
        <f t="shared" si="45"/>
        <v>0</v>
      </c>
      <c r="AG204" s="103"/>
      <c r="AH204" s="99">
        <f t="shared" si="33"/>
        <v>0.03</v>
      </c>
      <c r="AI204" s="136">
        <f t="shared" si="34"/>
        <v>0</v>
      </c>
      <c r="AJ204" s="12"/>
      <c r="AK204" s="157"/>
      <c r="AL204" s="119"/>
    </row>
    <row r="205" spans="1:38" x14ac:dyDescent="0.25">
      <c r="A205" s="36"/>
      <c r="B205" s="36" t="s">
        <v>221</v>
      </c>
      <c r="C205" s="11"/>
      <c r="D205" s="135"/>
      <c r="E205" s="134">
        <f t="shared" si="35"/>
        <v>7200</v>
      </c>
      <c r="F205" s="34"/>
      <c r="G205" s="96">
        <f t="shared" si="36"/>
        <v>0.01</v>
      </c>
      <c r="H205" s="134">
        <f t="shared" si="37"/>
        <v>210</v>
      </c>
      <c r="I205" s="34"/>
      <c r="J205" s="99">
        <f t="shared" si="25"/>
        <v>0.01</v>
      </c>
      <c r="K205" s="134">
        <f t="shared" si="38"/>
        <v>2560</v>
      </c>
      <c r="L205" s="34"/>
      <c r="M205" s="99">
        <f t="shared" si="26"/>
        <v>0.03</v>
      </c>
      <c r="N205" s="134">
        <f t="shared" si="39"/>
        <v>150</v>
      </c>
      <c r="O205" s="35"/>
      <c r="P205" s="99">
        <f t="shared" si="27"/>
        <v>0.01</v>
      </c>
      <c r="Q205" s="134">
        <f t="shared" si="40"/>
        <v>0</v>
      </c>
      <c r="R205" s="36"/>
      <c r="S205" s="99">
        <f t="shared" si="28"/>
        <v>0.03</v>
      </c>
      <c r="T205" s="134">
        <f t="shared" si="41"/>
        <v>2400</v>
      </c>
      <c r="U205" s="15"/>
      <c r="V205" s="99">
        <f t="shared" si="29"/>
        <v>0.03</v>
      </c>
      <c r="W205" s="134">
        <f t="shared" si="42"/>
        <v>190</v>
      </c>
      <c r="X205" s="15"/>
      <c r="Y205" s="99">
        <f t="shared" si="30"/>
        <v>0.03</v>
      </c>
      <c r="Z205" s="134">
        <f t="shared" si="43"/>
        <v>980</v>
      </c>
      <c r="AA205" s="15"/>
      <c r="AB205" s="99">
        <f t="shared" si="31"/>
        <v>0.03</v>
      </c>
      <c r="AC205" s="134">
        <f t="shared" si="44"/>
        <v>710</v>
      </c>
      <c r="AD205" s="15"/>
      <c r="AE205" s="99">
        <f t="shared" si="32"/>
        <v>0</v>
      </c>
      <c r="AF205" s="134">
        <f t="shared" si="45"/>
        <v>0</v>
      </c>
      <c r="AG205" s="15"/>
      <c r="AH205" s="99">
        <f t="shared" si="33"/>
        <v>0.03</v>
      </c>
      <c r="AI205" s="136">
        <f t="shared" si="34"/>
        <v>0</v>
      </c>
      <c r="AJ205" s="12"/>
      <c r="AK205" s="157"/>
      <c r="AL205" s="119"/>
    </row>
    <row r="206" spans="1:38" x14ac:dyDescent="0.25">
      <c r="A206" s="36"/>
      <c r="B206" s="36" t="s">
        <v>220</v>
      </c>
      <c r="C206" s="11"/>
      <c r="D206" s="135"/>
      <c r="E206" s="134">
        <f t="shared" si="35"/>
        <v>8430</v>
      </c>
      <c r="F206" s="34"/>
      <c r="G206" s="96">
        <f t="shared" si="36"/>
        <v>1.4999999999999999E-2</v>
      </c>
      <c r="H206" s="134">
        <f t="shared" si="37"/>
        <v>310</v>
      </c>
      <c r="I206" s="34"/>
      <c r="J206" s="99">
        <f t="shared" si="25"/>
        <v>1.4999999999999999E-2</v>
      </c>
      <c r="K206" s="134">
        <f t="shared" si="38"/>
        <v>3840</v>
      </c>
      <c r="L206" s="34"/>
      <c r="M206" s="99">
        <f t="shared" si="26"/>
        <v>0</v>
      </c>
      <c r="N206" s="134">
        <f t="shared" si="39"/>
        <v>0</v>
      </c>
      <c r="O206" s="35"/>
      <c r="P206" s="99">
        <f t="shared" si="27"/>
        <v>1.4999999999999999E-2</v>
      </c>
      <c r="Q206" s="134">
        <f t="shared" si="40"/>
        <v>0</v>
      </c>
      <c r="R206" s="36"/>
      <c r="S206" s="99">
        <f t="shared" si="28"/>
        <v>0.03</v>
      </c>
      <c r="T206" s="134">
        <f t="shared" si="41"/>
        <v>2400</v>
      </c>
      <c r="U206" s="15"/>
      <c r="V206" s="99">
        <f t="shared" si="29"/>
        <v>0.03</v>
      </c>
      <c r="W206" s="134">
        <f t="shared" si="42"/>
        <v>190</v>
      </c>
      <c r="X206" s="15"/>
      <c r="Y206" s="99">
        <f t="shared" si="30"/>
        <v>0.03</v>
      </c>
      <c r="Z206" s="134">
        <f t="shared" si="43"/>
        <v>980</v>
      </c>
      <c r="AA206" s="15"/>
      <c r="AB206" s="99">
        <f t="shared" si="31"/>
        <v>0.03</v>
      </c>
      <c r="AC206" s="134">
        <f t="shared" si="44"/>
        <v>710</v>
      </c>
      <c r="AD206" s="15"/>
      <c r="AE206" s="99">
        <f t="shared" si="32"/>
        <v>0</v>
      </c>
      <c r="AF206" s="134">
        <f t="shared" si="45"/>
        <v>0</v>
      </c>
      <c r="AG206" s="15"/>
      <c r="AH206" s="99">
        <f t="shared" si="33"/>
        <v>0.03</v>
      </c>
      <c r="AI206" s="136">
        <f t="shared" si="34"/>
        <v>0</v>
      </c>
      <c r="AJ206" s="12"/>
      <c r="AK206" s="157"/>
      <c r="AL206" s="119"/>
    </row>
    <row r="207" spans="1:38" x14ac:dyDescent="0.25">
      <c r="A207" s="36"/>
      <c r="B207" s="36" t="s">
        <v>100</v>
      </c>
      <c r="C207" s="277"/>
      <c r="D207" s="139"/>
      <c r="E207" s="134">
        <f t="shared" si="35"/>
        <v>4440</v>
      </c>
      <c r="F207" s="34"/>
      <c r="G207" s="96">
        <f t="shared" si="36"/>
        <v>0.01</v>
      </c>
      <c r="H207" s="134">
        <f t="shared" si="37"/>
        <v>210</v>
      </c>
      <c r="I207" s="34"/>
      <c r="J207" s="99">
        <f t="shared" si="25"/>
        <v>0.01</v>
      </c>
      <c r="K207" s="134">
        <f t="shared" si="38"/>
        <v>2560</v>
      </c>
      <c r="L207" s="34"/>
      <c r="M207" s="99">
        <f t="shared" si="26"/>
        <v>0.05</v>
      </c>
      <c r="N207" s="134">
        <f t="shared" si="39"/>
        <v>240</v>
      </c>
      <c r="O207" s="35"/>
      <c r="P207" s="99">
        <f t="shared" si="27"/>
        <v>0.01</v>
      </c>
      <c r="Q207" s="134">
        <f>ROUND(+Q160*Q$183*Q$185*Q$184,-1)</f>
        <v>0</v>
      </c>
      <c r="R207" s="36"/>
      <c r="S207" s="99">
        <f t="shared" si="28"/>
        <v>0.01</v>
      </c>
      <c r="T207" s="134">
        <f t="shared" si="41"/>
        <v>800</v>
      </c>
      <c r="U207" s="15"/>
      <c r="V207" s="99">
        <f t="shared" si="29"/>
        <v>0.01</v>
      </c>
      <c r="W207" s="134">
        <f t="shared" si="42"/>
        <v>60</v>
      </c>
      <c r="X207" s="15"/>
      <c r="Y207" s="99">
        <f t="shared" si="30"/>
        <v>0.01</v>
      </c>
      <c r="Z207" s="134">
        <f t="shared" si="43"/>
        <v>330</v>
      </c>
      <c r="AA207" s="15"/>
      <c r="AB207" s="99">
        <f t="shared" si="31"/>
        <v>0.01</v>
      </c>
      <c r="AC207" s="134">
        <f t="shared" si="44"/>
        <v>240</v>
      </c>
      <c r="AD207" s="15"/>
      <c r="AE207" s="99">
        <f t="shared" si="32"/>
        <v>0</v>
      </c>
      <c r="AF207" s="134">
        <f t="shared" si="45"/>
        <v>0</v>
      </c>
      <c r="AG207" s="15"/>
      <c r="AH207" s="99">
        <f t="shared" si="33"/>
        <v>0.01</v>
      </c>
      <c r="AI207" s="136">
        <f t="shared" si="34"/>
        <v>0</v>
      </c>
      <c r="AJ207" s="12"/>
      <c r="AK207" s="158"/>
      <c r="AL207" s="124"/>
    </row>
    <row r="208" spans="1:38" x14ac:dyDescent="0.25">
      <c r="A208" s="110" t="s">
        <v>116</v>
      </c>
      <c r="B208" s="110" t="s">
        <v>117</v>
      </c>
      <c r="C208" s="277"/>
      <c r="D208" s="144"/>
      <c r="E208" s="128">
        <f>(SUM(H208+K208+N208+Q208+T208+W208+Z208+AC208+AF208))</f>
        <v>437500</v>
      </c>
      <c r="F208" s="244"/>
      <c r="G208" s="159">
        <f>SUM(G191:G207)</f>
        <v>1</v>
      </c>
      <c r="H208" s="128">
        <f>ROUND((SUM(K186,N186,Q186,T186,W186,Z186,AC186,AF186,AI186,AL186)*H183),-2)</f>
        <v>20800</v>
      </c>
      <c r="I208" s="244"/>
      <c r="J208" s="159">
        <f>SUM(J191:J207)</f>
        <v>1</v>
      </c>
      <c r="K208" s="128">
        <f>ROUND(SUM(K191:K207),-2)</f>
        <v>256200</v>
      </c>
      <c r="L208" s="113"/>
      <c r="M208" s="159">
        <f>SUM(M191:M207)</f>
        <v>1.0000000000000002</v>
      </c>
      <c r="N208" s="128">
        <f>ROUND(SUM(N191:N207),-2)</f>
        <v>4800</v>
      </c>
      <c r="O208" s="114"/>
      <c r="P208" s="159">
        <f>SUM(P191:P207)</f>
        <v>1</v>
      </c>
      <c r="Q208" s="128">
        <f>ROUND(SUM(Q191:Q207),-2)</f>
        <v>0</v>
      </c>
      <c r="R208" s="93"/>
      <c r="S208" s="159">
        <f>SUM(S191:S207)</f>
        <v>1</v>
      </c>
      <c r="T208" s="128">
        <f>ROUND(SUM(T191:T207),-2)</f>
        <v>80000</v>
      </c>
      <c r="U208" s="93"/>
      <c r="V208" s="159">
        <f>SUM(V191:V207)</f>
        <v>1</v>
      </c>
      <c r="W208" s="128">
        <f>ROUND(SUM(W191:W207),-2)</f>
        <v>6300</v>
      </c>
      <c r="X208" s="93"/>
      <c r="Y208" s="159">
        <f>SUM(Y191:Y207)</f>
        <v>1</v>
      </c>
      <c r="Z208" s="128">
        <f>ROUND(SUM(Z191:Z207),-2)</f>
        <v>32700</v>
      </c>
      <c r="AA208" s="115"/>
      <c r="AB208" s="159">
        <f>SUM(AB191:AB207)</f>
        <v>1</v>
      </c>
      <c r="AC208" s="128">
        <f>ROUND(SUM(AC191:AC207),-2)</f>
        <v>23600</v>
      </c>
      <c r="AD208" s="115"/>
      <c r="AE208" s="159">
        <f>SUM(AE191:AE207)</f>
        <v>0.84</v>
      </c>
      <c r="AF208" s="128">
        <f>ROUND(SUM(AF191:AF207),-2)</f>
        <v>13100</v>
      </c>
      <c r="AG208" s="115"/>
      <c r="AH208" s="159">
        <f>SUM(AH191:AH207)</f>
        <v>1</v>
      </c>
      <c r="AI208" s="128">
        <f>ROUND(SUM(AI191:AI207),-2)</f>
        <v>0</v>
      </c>
      <c r="AJ208" s="12"/>
      <c r="AK208" s="238"/>
      <c r="AL208" s="243"/>
    </row>
    <row r="209" spans="1:38" x14ac:dyDescent="0.25">
      <c r="A209" s="36" t="s">
        <v>132</v>
      </c>
      <c r="B209" s="36" t="s">
        <v>249</v>
      </c>
      <c r="C209" s="271" t="s">
        <v>139</v>
      </c>
      <c r="D209" s="99"/>
      <c r="E209" s="136">
        <f>SUM(H209,K209,N209,Q209,T209,W209,Z209,AC209,AF209,AI209,AL209)</f>
        <v>36800</v>
      </c>
      <c r="G209" s="45">
        <f>SUM(G191:G192)</f>
        <v>0.09</v>
      </c>
      <c r="H209" s="47">
        <f>IF(H$208&gt;0,ROUND(+G209/G$208*H$208,-2),0)</f>
        <v>1900</v>
      </c>
      <c r="I209" s="34"/>
      <c r="J209" s="45">
        <f>SUM(J191:J192)</f>
        <v>0.09</v>
      </c>
      <c r="K209" s="47">
        <f>IF(K$208&gt;0,ROUND(+J209/J$208*K$208,-2),0)</f>
        <v>23100</v>
      </c>
      <c r="L209" s="35"/>
      <c r="M209" s="45">
        <f>SUM(M191:M192)</f>
        <v>0.06</v>
      </c>
      <c r="N209" s="47">
        <f>IF(N$208&gt;0,ROUND(+M209/M$208*N$208,-2),0)</f>
        <v>300</v>
      </c>
      <c r="O209" s="36"/>
      <c r="P209" s="45">
        <f>SUM(P191:P192)</f>
        <v>0.12</v>
      </c>
      <c r="Q209" s="47">
        <f>IF(Q$208&gt;0,ROUND(+P209/P$208*Q$208,-2),0)</f>
        <v>0</v>
      </c>
      <c r="R209" s="36"/>
      <c r="S209" s="45">
        <f>SUM(S191:S192)</f>
        <v>0.06</v>
      </c>
      <c r="T209" s="47">
        <f>IF(T$208&gt;0,ROUND(+S209/S$208*T$208,-2),0)</f>
        <v>4800</v>
      </c>
      <c r="U209" s="36"/>
      <c r="V209" s="45">
        <f>SUM(V191:V192)</f>
        <v>0.1</v>
      </c>
      <c r="W209" s="47">
        <f>IF(W$208&gt;0,ROUND(+V209/V$208*W$208,-2),0)</f>
        <v>600</v>
      </c>
      <c r="X209" s="36"/>
      <c r="Y209" s="45">
        <f>SUM(Y191:Y192)</f>
        <v>0.12</v>
      </c>
      <c r="Z209" s="47">
        <f>IF(Z$208&gt;0,ROUND(+Y209/Y$208*Z$208,-2),0)</f>
        <v>3900</v>
      </c>
      <c r="AA209" s="160"/>
      <c r="AB209" s="45">
        <f>SUM(AB191:AB192)</f>
        <v>0.06</v>
      </c>
      <c r="AC209" s="47">
        <f>IF(AC$208&gt;0,ROUND(+AB209/AB$208*AC$208,-2),0)</f>
        <v>1400</v>
      </c>
      <c r="AD209" s="98"/>
      <c r="AE209" s="45">
        <f>SUM(AE191:AE192)</f>
        <v>0.05</v>
      </c>
      <c r="AF209" s="47">
        <f>IF(AF$208&gt;0,ROUND(+AE209/AE$208*AF$208,-2),0)</f>
        <v>800</v>
      </c>
      <c r="AG209" s="98"/>
      <c r="AH209" s="45">
        <f>SUM(AH191:AH192)</f>
        <v>0.08</v>
      </c>
      <c r="AI209" s="47">
        <f>IF(AI$208&gt;0,ROUND(+AH209/AH$208*AI$208,-2),0)</f>
        <v>0</v>
      </c>
      <c r="AJ209" s="11"/>
      <c r="AK209" s="45"/>
      <c r="AL209" s="47"/>
    </row>
    <row r="210" spans="1:38" x14ac:dyDescent="0.25">
      <c r="A210" s="36" t="s">
        <v>138</v>
      </c>
      <c r="B210" s="36" t="s">
        <v>250</v>
      </c>
      <c r="C210" s="271" t="s">
        <v>139</v>
      </c>
      <c r="D210" s="99"/>
      <c r="E210" s="136">
        <f>SUM(H210,K210,N210,Q210,T210,W210,Z210,AC210,AF210,AI210,AL210)</f>
        <v>154700</v>
      </c>
      <c r="F210" s="34"/>
      <c r="G210" s="45">
        <f>SUM(G193:G196)+G197*0.5+G198*0.5</f>
        <v>0.32500000000000001</v>
      </c>
      <c r="H210" s="47">
        <f>IF(H$208&gt;0,ROUND(+G210/G$208*H$208,-2),0)</f>
        <v>6800</v>
      </c>
      <c r="I210" s="34"/>
      <c r="J210" s="45">
        <f>SUM(J193:J196)+J197*0.5+J198*0.5</f>
        <v>0.32500000000000001</v>
      </c>
      <c r="K210" s="47">
        <f>IF(K$208&gt;0,ROUND(+J210/J$208*K$208,-2),0)</f>
        <v>83300</v>
      </c>
      <c r="L210" s="35"/>
      <c r="M210" s="45">
        <f>SUM(M193:M196)+M197+M198</f>
        <v>0.33999999999999997</v>
      </c>
      <c r="N210" s="47">
        <f>IF(N$208&gt;0,ROUND(+M210/M$208*N$208,-2),0)</f>
        <v>1600</v>
      </c>
      <c r="O210" s="36"/>
      <c r="P210" s="45">
        <f>SUM(P193:P196)+P197*0.5+P198*0.5</f>
        <v>0.29499999999999998</v>
      </c>
      <c r="Q210" s="47">
        <f>IF(Q$208&gt;0,ROUND(+P210/P$208*Q$208,-2),0)</f>
        <v>0</v>
      </c>
      <c r="R210" s="36"/>
      <c r="S210" s="45">
        <f>SUM(S193:S196)+S197+S198</f>
        <v>0.39</v>
      </c>
      <c r="T210" s="47">
        <f>IF(T$208&gt;0,ROUND(+S210/S$208*T$208,-2),0)</f>
        <v>31200</v>
      </c>
      <c r="U210" s="36"/>
      <c r="V210" s="45">
        <f>SUM(V193:V196)+V197+V198</f>
        <v>0.43</v>
      </c>
      <c r="W210" s="47">
        <f>IF(W$208&gt;0,ROUND(+V210/V$208*W$208,-2),0)</f>
        <v>2700</v>
      </c>
      <c r="X210" s="36"/>
      <c r="Y210" s="45">
        <f>SUM(Y193:Y196)+Y197+Y198</f>
        <v>0.41000000000000003</v>
      </c>
      <c r="Z210" s="47">
        <f>IF(Z$208&gt;0,ROUND(+Y210/Y$208*Z$208,-2),0)</f>
        <v>13400</v>
      </c>
      <c r="AA210" s="160"/>
      <c r="AB210" s="45">
        <f>SUM(AB193:AB196)+AB197+AB198</f>
        <v>0.43</v>
      </c>
      <c r="AC210" s="47">
        <f>IF(AC$208&gt;0,ROUND(+AB210/AB$208*AC$208,-2),0)</f>
        <v>10100</v>
      </c>
      <c r="AD210" s="98"/>
      <c r="AE210" s="45">
        <f>SUM(AE193:AE196)+AE197+AE198</f>
        <v>0.36</v>
      </c>
      <c r="AF210" s="47">
        <f>IF(AF$208&gt;0,ROUND(+AE210/AE$208*AF$208,-2),0)</f>
        <v>5600</v>
      </c>
      <c r="AG210" s="98"/>
      <c r="AH210" s="45">
        <f>SUM(AH193:AH196)+AH197+AH198</f>
        <v>0.4</v>
      </c>
      <c r="AI210" s="47">
        <f>IF(AI$208&gt;0,ROUND(+AH210/AH$208*AI$208,-2),0)</f>
        <v>0</v>
      </c>
      <c r="AJ210" s="11"/>
      <c r="AK210" s="45"/>
      <c r="AL210" s="47"/>
    </row>
    <row r="211" spans="1:38" x14ac:dyDescent="0.25">
      <c r="A211" s="36" t="s">
        <v>141</v>
      </c>
      <c r="B211" s="36" t="s">
        <v>251</v>
      </c>
      <c r="C211" s="271" t="s">
        <v>139</v>
      </c>
      <c r="D211" s="109"/>
      <c r="E211" s="136">
        <f>SUM(H211,K211,N211,Q211,T211,W211,Z211,AC211,AF211,AI211,AL211)</f>
        <v>246100</v>
      </c>
      <c r="F211" s="41"/>
      <c r="G211" s="161">
        <f>+G208-G209-G210</f>
        <v>0.58499999999999996</v>
      </c>
      <c r="H211" s="47">
        <f>IF(H$208&gt;0,ROUND(+G211/G$208*H$208,-2),0)</f>
        <v>12200</v>
      </c>
      <c r="I211" s="34"/>
      <c r="J211" s="161">
        <f>+J208-J209-J210</f>
        <v>0.58499999999999996</v>
      </c>
      <c r="K211" s="47">
        <f>IF(K$208&gt;0,ROUND(+J211/J$208*K$208,-2),0)</f>
        <v>149900</v>
      </c>
      <c r="L211" s="245"/>
      <c r="M211" s="161">
        <f>+M208-M209-M210</f>
        <v>0.6000000000000002</v>
      </c>
      <c r="N211" s="47">
        <f>IF(N$208&gt;0,ROUND(+M211/M$208*N$208,-2),0)</f>
        <v>2900</v>
      </c>
      <c r="O211" s="36"/>
      <c r="P211" s="161">
        <f>+P208-P209-P210</f>
        <v>0.58499999999999996</v>
      </c>
      <c r="Q211" s="47">
        <f>IF(Q$208&gt;0,ROUND(+P211/P$208*Q$208,-2),0)</f>
        <v>0</v>
      </c>
      <c r="R211" s="36"/>
      <c r="S211" s="161">
        <f>+S208-S209-S210</f>
        <v>0.54999999999999993</v>
      </c>
      <c r="T211" s="47">
        <f>IF(T$208&gt;0,ROUND(+S211/S$208*T$208,-2),0)</f>
        <v>44000</v>
      </c>
      <c r="U211" s="36"/>
      <c r="V211" s="161">
        <f>+V208-V209-V210</f>
        <v>0.47000000000000003</v>
      </c>
      <c r="W211" s="47">
        <f>IF(W$208&gt;0,ROUND(+V211/V$208*W$208,-2),0)</f>
        <v>3000</v>
      </c>
      <c r="X211" s="36"/>
      <c r="Y211" s="161">
        <f>+Y208-Y209-Y210</f>
        <v>0.47</v>
      </c>
      <c r="Z211" s="47">
        <f>IF(Z$208&gt;0,ROUND(+Y211/Y$208*Z$208,-2),0)</f>
        <v>15400</v>
      </c>
      <c r="AA211" s="160"/>
      <c r="AB211" s="161">
        <f>+AB208-AB209-AB210</f>
        <v>0.51</v>
      </c>
      <c r="AC211" s="47">
        <f>IF(AC$208&gt;0,ROUND(+AB211/AB$208*AC$208,-2),0)</f>
        <v>12000</v>
      </c>
      <c r="AD211" s="98"/>
      <c r="AE211" s="161">
        <f>+AE208-AE209-AE210</f>
        <v>0.42999999999999994</v>
      </c>
      <c r="AF211" s="47">
        <f>IF(AF$208&gt;0,ROUND(+AE211/AE$208*AF$208,-2),0)</f>
        <v>6700</v>
      </c>
      <c r="AG211" s="98"/>
      <c r="AH211" s="161">
        <f>+AH208-AH209-AH210</f>
        <v>0.52</v>
      </c>
      <c r="AI211" s="47">
        <f>IF(AI$208&gt;0,ROUND(+AH211/AH$208*AI$208,-2),0)</f>
        <v>0</v>
      </c>
      <c r="AJ211" s="11"/>
      <c r="AK211" s="161"/>
      <c r="AL211" s="47"/>
    </row>
    <row r="212" spans="1:38" x14ac:dyDescent="0.25">
      <c r="A212" s="36"/>
      <c r="B212" s="36" t="s">
        <v>142</v>
      </c>
      <c r="C212" s="271"/>
      <c r="D212" s="162">
        <f>+D71</f>
        <v>7.6999999999999999E-2</v>
      </c>
      <c r="E212" s="163">
        <f>SUM(H212,K212,N212,Q212,T212,W212,Z212,AC212,AF212,AI212,AL212)</f>
        <v>33700</v>
      </c>
      <c r="F212" s="34"/>
      <c r="G212" s="164">
        <f>+$D212</f>
        <v>7.6999999999999999E-2</v>
      </c>
      <c r="H212" s="163">
        <f>ROUND(+H208*G212,-2)</f>
        <v>1600</v>
      </c>
      <c r="I212" s="34"/>
      <c r="J212" s="164">
        <f>+$D212</f>
        <v>7.6999999999999999E-2</v>
      </c>
      <c r="K212" s="163">
        <f>ROUND(+K208*J212,-2)</f>
        <v>19700</v>
      </c>
      <c r="L212" s="34"/>
      <c r="M212" s="164">
        <f>+$D212</f>
        <v>7.6999999999999999E-2</v>
      </c>
      <c r="N212" s="163">
        <f>ROUND(+N208*M212,-2)</f>
        <v>400</v>
      </c>
      <c r="O212" s="35"/>
      <c r="P212" s="164">
        <f>+$D212</f>
        <v>7.6999999999999999E-2</v>
      </c>
      <c r="Q212" s="163">
        <f>ROUND(+Q208*P212,-2)</f>
        <v>0</v>
      </c>
      <c r="R212" s="36"/>
      <c r="S212" s="164">
        <f>+$D212</f>
        <v>7.6999999999999999E-2</v>
      </c>
      <c r="T212" s="163">
        <f>ROUND(+T208*S212,-2)</f>
        <v>6200</v>
      </c>
      <c r="U212" s="36"/>
      <c r="V212" s="164">
        <f>+$D212</f>
        <v>7.6999999999999999E-2</v>
      </c>
      <c r="W212" s="163">
        <f>ROUND(+W208*V212,-2)</f>
        <v>500</v>
      </c>
      <c r="X212" s="36"/>
      <c r="Y212" s="164">
        <f>+$D212</f>
        <v>7.6999999999999999E-2</v>
      </c>
      <c r="Z212" s="163">
        <f>ROUND(+Z208*Y212,-2)</f>
        <v>2500</v>
      </c>
      <c r="AA212" s="36"/>
      <c r="AB212" s="164">
        <f>+$D212</f>
        <v>7.6999999999999999E-2</v>
      </c>
      <c r="AC212" s="163">
        <f>ROUND(+AC208*AB212,-2)</f>
        <v>1800</v>
      </c>
      <c r="AD212" s="36"/>
      <c r="AE212" s="164">
        <f>+$D212</f>
        <v>7.6999999999999999E-2</v>
      </c>
      <c r="AF212" s="163">
        <f>ROUND(+AF208*AE212,-2)</f>
        <v>1000</v>
      </c>
      <c r="AG212" s="36"/>
      <c r="AH212" s="164">
        <f>+$D212</f>
        <v>7.6999999999999999E-2</v>
      </c>
      <c r="AI212" s="163">
        <f>ROUND(+AI208*AH212,-2)</f>
        <v>0</v>
      </c>
      <c r="AJ212" s="11"/>
      <c r="AK212" s="164"/>
      <c r="AL212" s="163"/>
    </row>
    <row r="213" spans="1:38" x14ac:dyDescent="0.25">
      <c r="A213" s="110" t="s">
        <v>116</v>
      </c>
      <c r="B213" s="110" t="s">
        <v>160</v>
      </c>
      <c r="C213" s="271"/>
      <c r="D213" s="144"/>
      <c r="E213" s="128">
        <f>SUM(E209:E212)</f>
        <v>471300</v>
      </c>
      <c r="F213" s="34"/>
      <c r="G213" s="159"/>
      <c r="H213" s="128">
        <f>SUM(H209:H212)</f>
        <v>22500</v>
      </c>
      <c r="I213" s="113"/>
      <c r="J213" s="159"/>
      <c r="K213" s="128">
        <f>SUM(K209:K212)</f>
        <v>276000</v>
      </c>
      <c r="L213" s="113"/>
      <c r="M213" s="159"/>
      <c r="N213" s="128">
        <f>SUM(N209:N212)</f>
        <v>5200</v>
      </c>
      <c r="O213" s="114"/>
      <c r="P213" s="159"/>
      <c r="Q213" s="128">
        <f>SUM(Q209:Q212)</f>
        <v>0</v>
      </c>
      <c r="R213" s="93"/>
      <c r="S213" s="159"/>
      <c r="T213" s="128">
        <f>SUM(T209:T212)</f>
        <v>86200</v>
      </c>
      <c r="U213" s="93"/>
      <c r="V213" s="159"/>
      <c r="W213" s="128">
        <f>SUM(W209:W212)</f>
        <v>6800</v>
      </c>
      <c r="X213" s="93"/>
      <c r="Y213" s="159"/>
      <c r="Z213" s="128">
        <f>SUM(Z209:Z212)</f>
        <v>35200</v>
      </c>
      <c r="AA213" s="115"/>
      <c r="AB213" s="159"/>
      <c r="AC213" s="128">
        <f>SUM(AC209:AC212)</f>
        <v>25300</v>
      </c>
      <c r="AD213" s="115"/>
      <c r="AE213" s="159"/>
      <c r="AF213" s="128">
        <f>SUM(AF209:AF212)</f>
        <v>14100</v>
      </c>
      <c r="AG213" s="115"/>
      <c r="AH213" s="159"/>
      <c r="AI213" s="128">
        <f>SUM(AI209:AI212)</f>
        <v>0</v>
      </c>
      <c r="AJ213" s="12"/>
      <c r="AK213" s="238"/>
      <c r="AL213" s="243"/>
    </row>
    <row r="214" spans="1:38" x14ac:dyDescent="0.25">
      <c r="A214" s="36" t="s">
        <v>132</v>
      </c>
      <c r="B214" s="36" t="s">
        <v>252</v>
      </c>
      <c r="C214" s="271" t="s">
        <v>139</v>
      </c>
      <c r="D214" s="99"/>
      <c r="E214" s="136">
        <f>AF214+AC214+Z214+W214+T214+Q214+N214+K214+H214</f>
        <v>39600</v>
      </c>
      <c r="F214" s="113"/>
      <c r="G214" s="45">
        <f>+G209</f>
        <v>0.09</v>
      </c>
      <c r="H214" s="47">
        <f>ROUND(+H209*(1+G$212),-2)</f>
        <v>2000</v>
      </c>
      <c r="I214" s="34"/>
      <c r="J214" s="45">
        <f>+J209</f>
        <v>0.09</v>
      </c>
      <c r="K214" s="47">
        <f>ROUND(+K209*(1+D$212),-2)</f>
        <v>24900</v>
      </c>
      <c r="L214" s="35"/>
      <c r="M214" s="45">
        <f>+M209</f>
        <v>0.06</v>
      </c>
      <c r="N214" s="47">
        <f>ROUND(+N209*(1+J$212),-2)</f>
        <v>300</v>
      </c>
      <c r="O214" s="36"/>
      <c r="P214" s="45">
        <f>+P209</f>
        <v>0.12</v>
      </c>
      <c r="Q214" s="47">
        <f>ROUND(+Q209*(1+M$212),-2)</f>
        <v>0</v>
      </c>
      <c r="R214" s="36"/>
      <c r="S214" s="45">
        <f>+S209</f>
        <v>0.06</v>
      </c>
      <c r="T214" s="47">
        <f>ROUND(+T209*(1+P$212),-2)</f>
        <v>5200</v>
      </c>
      <c r="U214" s="36"/>
      <c r="V214" s="45">
        <f>+V209</f>
        <v>0.1</v>
      </c>
      <c r="W214" s="47">
        <f>ROUND(+W209*(1+S$212),-2)</f>
        <v>600</v>
      </c>
      <c r="X214" s="36"/>
      <c r="Y214" s="45">
        <f>+Y209</f>
        <v>0.12</v>
      </c>
      <c r="Z214" s="47">
        <f>ROUND(+Z209*(1+V$212),-2)</f>
        <v>4200</v>
      </c>
      <c r="AA214" s="160"/>
      <c r="AB214" s="45">
        <f>+AB209</f>
        <v>0.06</v>
      </c>
      <c r="AC214" s="47">
        <f>ROUND(+AC209*(1+Y$212),-2)</f>
        <v>1500</v>
      </c>
      <c r="AD214" s="98"/>
      <c r="AE214" s="45">
        <f>+AE209</f>
        <v>0.05</v>
      </c>
      <c r="AF214" s="47">
        <f>ROUND(+AF209*(1+AB$212),-2)</f>
        <v>900</v>
      </c>
      <c r="AG214" s="98"/>
      <c r="AH214" s="45">
        <f>+AH209</f>
        <v>0.08</v>
      </c>
      <c r="AI214" s="47">
        <f>ROUND(+AI209*(1+AE$212),-2)</f>
        <v>0</v>
      </c>
      <c r="AJ214" s="11"/>
      <c r="AK214" s="45"/>
      <c r="AL214" s="47"/>
    </row>
    <row r="215" spans="1:38" x14ac:dyDescent="0.25">
      <c r="A215" s="36" t="s">
        <v>138</v>
      </c>
      <c r="B215" s="36" t="s">
        <v>253</v>
      </c>
      <c r="C215" s="271" t="s">
        <v>139</v>
      </c>
      <c r="D215" s="99"/>
      <c r="E215" s="136">
        <f t="shared" ref="E215:E216" si="46">AF215+AC215+Z215+W215+T215+Q215+N215+K215+H215</f>
        <v>166500</v>
      </c>
      <c r="F215" s="34"/>
      <c r="G215" s="45">
        <f>+G210</f>
        <v>0.32500000000000001</v>
      </c>
      <c r="H215" s="47">
        <f>ROUND(+H210*(1+G$212),-2)</f>
        <v>7300</v>
      </c>
      <c r="I215" s="34"/>
      <c r="J215" s="45">
        <f>+J210</f>
        <v>0.32500000000000001</v>
      </c>
      <c r="K215" s="47">
        <f>ROUND(+K210*(1+D$212),-2)</f>
        <v>89700</v>
      </c>
      <c r="L215" s="35"/>
      <c r="M215" s="45">
        <f>+M210</f>
        <v>0.33999999999999997</v>
      </c>
      <c r="N215" s="47">
        <f>ROUND(+N210*(1+J$212),-2)</f>
        <v>1700</v>
      </c>
      <c r="O215" s="36"/>
      <c r="P215" s="45">
        <f>+P210</f>
        <v>0.29499999999999998</v>
      </c>
      <c r="Q215" s="47">
        <f>ROUND(+Q210*(1+M$212),-2)</f>
        <v>0</v>
      </c>
      <c r="R215" s="36"/>
      <c r="S215" s="45">
        <f>+S210</f>
        <v>0.39</v>
      </c>
      <c r="T215" s="47">
        <f>ROUND(+T210*(1+P$212),-2)</f>
        <v>33600</v>
      </c>
      <c r="U215" s="36"/>
      <c r="V215" s="45">
        <f>+V210</f>
        <v>0.43</v>
      </c>
      <c r="W215" s="47">
        <f>ROUND(+W210*(1+S$212),-2)</f>
        <v>2900</v>
      </c>
      <c r="X215" s="36"/>
      <c r="Y215" s="45">
        <f>+Y210</f>
        <v>0.41000000000000003</v>
      </c>
      <c r="Z215" s="47">
        <f>ROUND(+Z210*(1+V$212),-2)</f>
        <v>14400</v>
      </c>
      <c r="AA215" s="160"/>
      <c r="AB215" s="45">
        <f>+AB210</f>
        <v>0.43</v>
      </c>
      <c r="AC215" s="47">
        <f>ROUND(+AC210*(1+Y$212),-2)</f>
        <v>10900</v>
      </c>
      <c r="AD215" s="98"/>
      <c r="AE215" s="45">
        <f>+AE210</f>
        <v>0.36</v>
      </c>
      <c r="AF215" s="47">
        <f>ROUND(+AF210*(1+AB$212),-2)</f>
        <v>6000</v>
      </c>
      <c r="AG215" s="98"/>
      <c r="AH215" s="45">
        <f>+AH210</f>
        <v>0.4</v>
      </c>
      <c r="AI215" s="47">
        <f>ROUND(+AI210*(1+AE$212),-2)</f>
        <v>0</v>
      </c>
      <c r="AJ215" s="11"/>
      <c r="AK215" s="45"/>
      <c r="AL215" s="47"/>
    </row>
    <row r="216" spans="1:38" x14ac:dyDescent="0.25">
      <c r="A216" s="36" t="s">
        <v>141</v>
      </c>
      <c r="B216" s="36" t="s">
        <v>254</v>
      </c>
      <c r="C216" s="271" t="s">
        <v>139</v>
      </c>
      <c r="D216" s="165"/>
      <c r="E216" s="166">
        <f t="shared" si="46"/>
        <v>265200</v>
      </c>
      <c r="F216" s="34"/>
      <c r="G216" s="167">
        <f>+G211</f>
        <v>0.58499999999999996</v>
      </c>
      <c r="H216" s="168">
        <f>+H213-H214-H215</f>
        <v>13200</v>
      </c>
      <c r="I216" s="34"/>
      <c r="J216" s="167">
        <f>+J211</f>
        <v>0.58499999999999996</v>
      </c>
      <c r="K216" s="168">
        <f>+K213-K214-K215</f>
        <v>161400</v>
      </c>
      <c r="L216" s="35"/>
      <c r="M216" s="167">
        <f>+M211</f>
        <v>0.6000000000000002</v>
      </c>
      <c r="N216" s="168">
        <f>+N213-N214-N215</f>
        <v>3200</v>
      </c>
      <c r="O216" s="36"/>
      <c r="P216" s="167">
        <f>+P211</f>
        <v>0.58499999999999996</v>
      </c>
      <c r="Q216" s="168">
        <f>+Q213-Q214-Q215</f>
        <v>0</v>
      </c>
      <c r="R216" s="36"/>
      <c r="S216" s="167">
        <f>+S211</f>
        <v>0.54999999999999993</v>
      </c>
      <c r="T216" s="168">
        <f>+T213-T214-T215</f>
        <v>47400</v>
      </c>
      <c r="U216" s="36"/>
      <c r="V216" s="167">
        <f>+V211</f>
        <v>0.47000000000000003</v>
      </c>
      <c r="W216" s="168">
        <f>+W213-W214-W215</f>
        <v>3300</v>
      </c>
      <c r="X216" s="36"/>
      <c r="Y216" s="167">
        <f>+Y211</f>
        <v>0.47</v>
      </c>
      <c r="Z216" s="168">
        <f>+Z213-Z214-Z215</f>
        <v>16600</v>
      </c>
      <c r="AA216" s="160"/>
      <c r="AB216" s="167">
        <f>+AB211</f>
        <v>0.51</v>
      </c>
      <c r="AC216" s="168">
        <f>+AC213-AC214-AC215</f>
        <v>12900</v>
      </c>
      <c r="AD216" s="98"/>
      <c r="AE216" s="167">
        <f>+AE211</f>
        <v>0.42999999999999994</v>
      </c>
      <c r="AF216" s="168">
        <f>+AF213-AF214-AF215</f>
        <v>7200</v>
      </c>
      <c r="AG216" s="98"/>
      <c r="AH216" s="167">
        <f>+AH211</f>
        <v>0.52</v>
      </c>
      <c r="AI216" s="168">
        <f>+AI213-AI214-AI215</f>
        <v>0</v>
      </c>
      <c r="AJ216" s="11"/>
      <c r="AK216" s="167"/>
      <c r="AL216" s="168"/>
    </row>
    <row r="217" spans="1:38" x14ac:dyDescent="0.25">
      <c r="B217" s="64" t="s">
        <v>161</v>
      </c>
      <c r="E217" s="65"/>
      <c r="H217" s="65"/>
      <c r="K217" s="65"/>
      <c r="N217" s="65"/>
    </row>
    <row r="218" spans="1:38" x14ac:dyDescent="0.25">
      <c r="B218" s="64"/>
      <c r="H218" s="65"/>
    </row>
    <row r="219" spans="1:38" hidden="1" x14ac:dyDescent="0.25">
      <c r="A219" s="13" t="s">
        <v>156</v>
      </c>
      <c r="B219" s="13"/>
      <c r="D219" s="20"/>
      <c r="E219" s="20"/>
      <c r="F219" s="20"/>
      <c r="H219" s="20"/>
      <c r="I219" s="20"/>
      <c r="K219" s="20"/>
      <c r="AJ219" s="20"/>
      <c r="AL219" s="20"/>
    </row>
    <row r="220" spans="1:38" hidden="1" x14ac:dyDescent="0.25">
      <c r="A220" s="93" t="s">
        <v>77</v>
      </c>
      <c r="B220" s="93" t="s">
        <v>13</v>
      </c>
      <c r="C220" s="116"/>
      <c r="D220" s="94"/>
      <c r="E220" s="95" t="s">
        <v>31</v>
      </c>
      <c r="F220" s="113"/>
      <c r="G220" s="94"/>
      <c r="H220" s="95" t="s">
        <v>31</v>
      </c>
      <c r="I220" s="113"/>
      <c r="J220" s="94"/>
      <c r="K220" s="95" t="s">
        <v>31</v>
      </c>
      <c r="L220" s="34"/>
      <c r="M220" s="94"/>
      <c r="N220" s="95" t="s">
        <v>31</v>
      </c>
      <c r="O220" s="35"/>
      <c r="P220" s="94"/>
      <c r="Q220" s="95" t="s">
        <v>31</v>
      </c>
      <c r="R220" s="36"/>
      <c r="S220" s="94"/>
      <c r="T220" s="95" t="s">
        <v>31</v>
      </c>
      <c r="U220" s="34"/>
      <c r="V220" s="94"/>
      <c r="W220" s="95" t="s">
        <v>31</v>
      </c>
      <c r="X220" s="35"/>
      <c r="Y220" s="94"/>
      <c r="Z220" s="95" t="s">
        <v>31</v>
      </c>
      <c r="AA220" s="38"/>
      <c r="AB220" s="94"/>
      <c r="AC220" s="95" t="s">
        <v>31</v>
      </c>
      <c r="AD220" s="38"/>
      <c r="AE220" s="94"/>
      <c r="AF220" s="95" t="s">
        <v>31</v>
      </c>
      <c r="AG220" s="38"/>
      <c r="AH220" s="94"/>
      <c r="AI220" s="95" t="s">
        <v>31</v>
      </c>
      <c r="AJ220" s="10"/>
      <c r="AK220" s="94"/>
      <c r="AL220" s="95"/>
    </row>
    <row r="221" spans="1:38" s="20" customFormat="1" hidden="1" x14ac:dyDescent="0.25">
      <c r="A221" s="15"/>
      <c r="B221" s="15" t="s">
        <v>131</v>
      </c>
      <c r="C221" s="15"/>
      <c r="D221" s="169"/>
      <c r="E221" s="170"/>
      <c r="F221" s="171"/>
      <c r="G221" s="169"/>
      <c r="H221" s="170"/>
      <c r="I221" s="171"/>
      <c r="J221" s="169"/>
      <c r="K221" s="170"/>
      <c r="L221" s="172"/>
      <c r="M221" s="169"/>
      <c r="N221" s="170"/>
      <c r="O221" s="173"/>
      <c r="P221" s="169"/>
      <c r="Q221" s="170"/>
      <c r="R221" s="174"/>
      <c r="S221" s="169"/>
      <c r="T221" s="170"/>
      <c r="U221" s="173"/>
      <c r="V221" s="169"/>
      <c r="W221" s="170"/>
      <c r="X221" s="174"/>
      <c r="Y221" s="169"/>
      <c r="Z221" s="170"/>
      <c r="AA221" s="173"/>
      <c r="AB221" s="169"/>
      <c r="AC221" s="170"/>
      <c r="AD221" s="174"/>
      <c r="AE221" s="169"/>
      <c r="AF221" s="170"/>
      <c r="AG221" s="173"/>
      <c r="AH221" s="169"/>
      <c r="AI221" s="170"/>
      <c r="AJ221" s="171"/>
      <c r="AK221" s="169"/>
      <c r="AL221" s="170"/>
    </row>
    <row r="222" spans="1:38" hidden="1" x14ac:dyDescent="0.25">
      <c r="A222" s="36" t="s">
        <v>132</v>
      </c>
      <c r="B222" s="52" t="s">
        <v>134</v>
      </c>
      <c r="C222" s="52" t="s">
        <v>135</v>
      </c>
      <c r="D222" s="175"/>
      <c r="E222" s="134">
        <f>SUM(H222,K222,N222,Q222,T222,W222,Z222,AC222,AF222,AI222,AL222)</f>
        <v>0</v>
      </c>
      <c r="F222" s="176"/>
      <c r="G222" s="177" t="s">
        <v>29</v>
      </c>
      <c r="H222" s="178"/>
      <c r="I222" s="176"/>
      <c r="J222" s="177" t="s">
        <v>29</v>
      </c>
      <c r="K222" s="178"/>
      <c r="L222" s="172"/>
      <c r="M222" s="179"/>
      <c r="N222" s="178"/>
      <c r="O222" s="173"/>
      <c r="P222" s="179"/>
      <c r="Q222" s="178"/>
      <c r="R222" s="174"/>
      <c r="S222" s="179"/>
      <c r="T222" s="178"/>
      <c r="U222" s="173"/>
      <c r="V222" s="179"/>
      <c r="W222" s="178"/>
      <c r="X222" s="174"/>
      <c r="Y222" s="179"/>
      <c r="Z222" s="178"/>
      <c r="AA222" s="173"/>
      <c r="AB222" s="179"/>
      <c r="AC222" s="178"/>
      <c r="AD222" s="174"/>
      <c r="AE222" s="179"/>
      <c r="AF222" s="178"/>
      <c r="AG222" s="173"/>
      <c r="AH222" s="179"/>
      <c r="AI222" s="178"/>
      <c r="AJ222" s="176"/>
      <c r="AK222" s="177"/>
      <c r="AL222" s="180"/>
    </row>
    <row r="223" spans="1:38" hidden="1" x14ac:dyDescent="0.25">
      <c r="A223" s="36" t="s">
        <v>132</v>
      </c>
      <c r="B223" s="52" t="s">
        <v>233</v>
      </c>
      <c r="C223" s="52" t="s">
        <v>204</v>
      </c>
      <c r="D223" s="175"/>
      <c r="E223" s="134">
        <f>SUM(H223,K223,N223,Q223,T223,W223,Z223,AC223,AF223,AI223,AL223)</f>
        <v>0</v>
      </c>
      <c r="F223" s="176"/>
      <c r="G223" s="177"/>
      <c r="H223" s="178">
        <v>0</v>
      </c>
      <c r="I223" s="176"/>
      <c r="J223" s="177"/>
      <c r="K223" s="178">
        <v>0</v>
      </c>
      <c r="L223" s="172"/>
      <c r="M223" s="179"/>
      <c r="N223" s="178"/>
      <c r="O223" s="173"/>
      <c r="P223" s="179"/>
      <c r="Q223" s="178"/>
      <c r="R223" s="174"/>
      <c r="S223" s="179"/>
      <c r="T223" s="178"/>
      <c r="U223" s="173"/>
      <c r="V223" s="179"/>
      <c r="W223" s="178"/>
      <c r="X223" s="174"/>
      <c r="Y223" s="179"/>
      <c r="Z223" s="178"/>
      <c r="AA223" s="173"/>
      <c r="AB223" s="179"/>
      <c r="AC223" s="178"/>
      <c r="AD223" s="174"/>
      <c r="AE223" s="179"/>
      <c r="AF223" s="178"/>
      <c r="AG223" s="173"/>
      <c r="AH223" s="179"/>
      <c r="AI223" s="178"/>
      <c r="AJ223" s="176"/>
      <c r="AK223" s="177"/>
      <c r="AL223" s="180"/>
    </row>
    <row r="224" spans="1:38" hidden="1" x14ac:dyDescent="0.25">
      <c r="A224" s="36" t="s">
        <v>132</v>
      </c>
      <c r="B224" s="52" t="s">
        <v>234</v>
      </c>
      <c r="C224" s="52" t="s">
        <v>135</v>
      </c>
      <c r="D224" s="181"/>
      <c r="E224" s="134">
        <f>SUM(H224,K224,N224,Q224,T224,W224,Z224,AC224,AF224,AI224,AL224)</f>
        <v>0</v>
      </c>
      <c r="F224" s="182"/>
      <c r="G224" s="183"/>
      <c r="H224" s="178"/>
      <c r="I224" s="182"/>
      <c r="J224" s="183"/>
      <c r="K224" s="178"/>
      <c r="L224" s="172"/>
      <c r="M224" s="184"/>
      <c r="N224" s="178"/>
      <c r="O224" s="173"/>
      <c r="P224" s="184"/>
      <c r="Q224" s="178"/>
      <c r="R224" s="174"/>
      <c r="S224" s="184"/>
      <c r="T224" s="178"/>
      <c r="U224" s="172"/>
      <c r="V224" s="184"/>
      <c r="W224" s="178"/>
      <c r="X224" s="172"/>
      <c r="Y224" s="184"/>
      <c r="Z224" s="178"/>
      <c r="AA224" s="172"/>
      <c r="AB224" s="184"/>
      <c r="AC224" s="178"/>
      <c r="AD224" s="172"/>
      <c r="AE224" s="184"/>
      <c r="AF224" s="178"/>
      <c r="AG224" s="172"/>
      <c r="AH224" s="184"/>
      <c r="AI224" s="178"/>
      <c r="AJ224" s="182"/>
      <c r="AK224" s="181"/>
      <c r="AL224" s="180"/>
    </row>
    <row r="225" spans="1:38" hidden="1" x14ac:dyDescent="0.25">
      <c r="A225" s="36" t="s">
        <v>132</v>
      </c>
      <c r="B225" s="52" t="s">
        <v>205</v>
      </c>
      <c r="C225" s="52" t="s">
        <v>205</v>
      </c>
      <c r="D225" s="181"/>
      <c r="E225" s="134">
        <f>SUM(H225,K225,N225,Q225,T225,W225,Z225,AC225,AF225,AI225,AL225)</f>
        <v>0</v>
      </c>
      <c r="F225" s="182"/>
      <c r="G225" s="183"/>
      <c r="H225" s="178"/>
      <c r="I225" s="182"/>
      <c r="J225" s="183"/>
      <c r="K225" s="178"/>
      <c r="L225" s="172"/>
      <c r="M225" s="184"/>
      <c r="N225" s="178"/>
      <c r="O225" s="173"/>
      <c r="P225" s="184"/>
      <c r="Q225" s="178"/>
      <c r="R225" s="174"/>
      <c r="S225" s="184"/>
      <c r="T225" s="178"/>
      <c r="U225" s="172"/>
      <c r="V225" s="184"/>
      <c r="W225" s="178"/>
      <c r="X225" s="172"/>
      <c r="Y225" s="184"/>
      <c r="Z225" s="178"/>
      <c r="AA225" s="172"/>
      <c r="AB225" s="184"/>
      <c r="AC225" s="178"/>
      <c r="AD225" s="172"/>
      <c r="AE225" s="184"/>
      <c r="AF225" s="178"/>
      <c r="AG225" s="172"/>
      <c r="AH225" s="184"/>
      <c r="AI225" s="178"/>
      <c r="AJ225" s="182"/>
      <c r="AK225" s="181"/>
      <c r="AL225" s="178"/>
    </row>
    <row r="226" spans="1:38" hidden="1" x14ac:dyDescent="0.25">
      <c r="A226" s="36" t="s">
        <v>132</v>
      </c>
      <c r="B226" s="52" t="s">
        <v>235</v>
      </c>
      <c r="C226" s="52" t="s">
        <v>135</v>
      </c>
      <c r="D226" s="177"/>
      <c r="E226" s="134">
        <f>SUM(H226,K226,N226,Q226,T226,W226,Z226,AC226,AF226,AI226,AL226)</f>
        <v>0</v>
      </c>
      <c r="F226" s="176"/>
      <c r="G226" s="185"/>
      <c r="H226" s="186"/>
      <c r="I226" s="176"/>
      <c r="J226" s="185"/>
      <c r="K226" s="186"/>
      <c r="L226" s="172"/>
      <c r="M226" s="179"/>
      <c r="N226" s="186"/>
      <c r="O226" s="173"/>
      <c r="P226" s="179"/>
      <c r="Q226" s="186"/>
      <c r="R226" s="174"/>
      <c r="S226" s="179"/>
      <c r="T226" s="186"/>
      <c r="U226" s="173"/>
      <c r="V226" s="179"/>
      <c r="W226" s="186"/>
      <c r="X226" s="174"/>
      <c r="Y226" s="179"/>
      <c r="Z226" s="186"/>
      <c r="AA226" s="173"/>
      <c r="AB226" s="179"/>
      <c r="AC226" s="186"/>
      <c r="AD226" s="174"/>
      <c r="AE226" s="179"/>
      <c r="AF226" s="186"/>
      <c r="AG226" s="173"/>
      <c r="AH226" s="179"/>
      <c r="AI226" s="186"/>
      <c r="AJ226" s="176"/>
      <c r="AK226" s="177"/>
      <c r="AL226" s="187"/>
    </row>
    <row r="227" spans="1:38" s="20" customFormat="1" hidden="1" x14ac:dyDescent="0.25">
      <c r="A227" s="15"/>
      <c r="B227" s="15" t="s">
        <v>137</v>
      </c>
      <c r="C227" s="188"/>
      <c r="D227" s="169"/>
      <c r="E227" s="40"/>
      <c r="F227" s="171"/>
      <c r="G227" s="169"/>
      <c r="H227" s="40"/>
      <c r="I227" s="171"/>
      <c r="J227" s="169"/>
      <c r="K227" s="40"/>
      <c r="L227" s="172"/>
      <c r="M227" s="169"/>
      <c r="N227" s="40"/>
      <c r="O227" s="173"/>
      <c r="P227" s="169"/>
      <c r="Q227" s="40"/>
      <c r="R227" s="174"/>
      <c r="S227" s="169"/>
      <c r="T227" s="40"/>
      <c r="U227" s="173"/>
      <c r="V227" s="169"/>
      <c r="W227" s="40"/>
      <c r="X227" s="174"/>
      <c r="Y227" s="169"/>
      <c r="Z227" s="40"/>
      <c r="AA227" s="173"/>
      <c r="AB227" s="169"/>
      <c r="AC227" s="40"/>
      <c r="AD227" s="174"/>
      <c r="AE227" s="169"/>
      <c r="AF227" s="40"/>
      <c r="AG227" s="173"/>
      <c r="AH227" s="169"/>
      <c r="AI227" s="40"/>
      <c r="AJ227" s="171"/>
      <c r="AK227" s="169"/>
      <c r="AL227" s="40"/>
    </row>
    <row r="228" spans="1:38" hidden="1" x14ac:dyDescent="0.25">
      <c r="A228" s="36" t="s">
        <v>138</v>
      </c>
      <c r="B228" s="52" t="s">
        <v>205</v>
      </c>
      <c r="C228" s="52" t="s">
        <v>205</v>
      </c>
      <c r="D228" s="177"/>
      <c r="E228" s="134">
        <f>SUM(H228,K228,N228,Q228,T228,W228,Z228,AC228,AF228,AI228,AL228)</f>
        <v>0</v>
      </c>
      <c r="F228" s="176"/>
      <c r="G228" s="177"/>
      <c r="H228" s="178"/>
      <c r="I228" s="176"/>
      <c r="J228" s="177"/>
      <c r="K228" s="178"/>
      <c r="L228" s="172"/>
      <c r="M228" s="179"/>
      <c r="N228" s="186"/>
      <c r="O228" s="173"/>
      <c r="P228" s="179"/>
      <c r="Q228" s="186"/>
      <c r="R228" s="174"/>
      <c r="S228" s="179"/>
      <c r="T228" s="186"/>
      <c r="U228" s="173"/>
      <c r="V228" s="179"/>
      <c r="W228" s="186"/>
      <c r="X228" s="174"/>
      <c r="Y228" s="179"/>
      <c r="Z228" s="186"/>
      <c r="AA228" s="173"/>
      <c r="AB228" s="179"/>
      <c r="AC228" s="186"/>
      <c r="AD228" s="174"/>
      <c r="AE228" s="179"/>
      <c r="AF228" s="186"/>
      <c r="AG228" s="173"/>
      <c r="AH228" s="179"/>
      <c r="AI228" s="186"/>
      <c r="AJ228" s="176"/>
      <c r="AK228" s="177"/>
      <c r="AL228" s="186"/>
    </row>
    <row r="229" spans="1:38" hidden="1" x14ac:dyDescent="0.25">
      <c r="A229" s="36" t="s">
        <v>138</v>
      </c>
      <c r="B229" s="52" t="s">
        <v>233</v>
      </c>
      <c r="C229" s="52" t="s">
        <v>204</v>
      </c>
      <c r="D229" s="175"/>
      <c r="E229" s="134">
        <f>SUM(H229,K229,N229,Q229,T229,W229,Z229,AC229,AF229,AI229,AL229)</f>
        <v>0</v>
      </c>
      <c r="F229" s="176"/>
      <c r="G229" s="177"/>
      <c r="H229" s="178">
        <v>0</v>
      </c>
      <c r="I229" s="176"/>
      <c r="J229" s="177"/>
      <c r="K229" s="178">
        <v>0</v>
      </c>
      <c r="L229" s="172"/>
      <c r="M229" s="179"/>
      <c r="N229" s="178"/>
      <c r="O229" s="173"/>
      <c r="P229" s="179"/>
      <c r="Q229" s="178"/>
      <c r="R229" s="174"/>
      <c r="S229" s="179"/>
      <c r="T229" s="178"/>
      <c r="U229" s="173"/>
      <c r="V229" s="179"/>
      <c r="W229" s="178"/>
      <c r="X229" s="174"/>
      <c r="Y229" s="179"/>
      <c r="Z229" s="178"/>
      <c r="AA229" s="173"/>
      <c r="AB229" s="179"/>
      <c r="AC229" s="178"/>
      <c r="AD229" s="174"/>
      <c r="AE229" s="179"/>
      <c r="AF229" s="178"/>
      <c r="AG229" s="173"/>
      <c r="AH229" s="179"/>
      <c r="AI229" s="178"/>
      <c r="AJ229" s="176"/>
      <c r="AK229" s="177"/>
      <c r="AL229" s="180"/>
    </row>
    <row r="230" spans="1:38" hidden="1" x14ac:dyDescent="0.25">
      <c r="A230" s="36" t="s">
        <v>138</v>
      </c>
      <c r="B230" s="52" t="s">
        <v>234</v>
      </c>
      <c r="C230" s="52" t="s">
        <v>135</v>
      </c>
      <c r="D230" s="181"/>
      <c r="E230" s="134">
        <f>SUM(H230,K230,N230,Q230,T230,W230,Z230,AC230,AF230,AI230,AL230)</f>
        <v>0</v>
      </c>
      <c r="F230" s="182"/>
      <c r="G230" s="183"/>
      <c r="H230" s="178"/>
      <c r="I230" s="182"/>
      <c r="J230" s="183"/>
      <c r="K230" s="178"/>
      <c r="L230" s="172"/>
      <c r="M230" s="184"/>
      <c r="N230" s="178"/>
      <c r="O230" s="173"/>
      <c r="P230" s="184"/>
      <c r="Q230" s="178"/>
      <c r="R230" s="174"/>
      <c r="S230" s="184"/>
      <c r="T230" s="178"/>
      <c r="U230" s="172"/>
      <c r="V230" s="184"/>
      <c r="W230" s="178"/>
      <c r="X230" s="172"/>
      <c r="Y230" s="184"/>
      <c r="Z230" s="178"/>
      <c r="AA230" s="172"/>
      <c r="AB230" s="184"/>
      <c r="AC230" s="178"/>
      <c r="AD230" s="172"/>
      <c r="AE230" s="184"/>
      <c r="AF230" s="178"/>
      <c r="AG230" s="172"/>
      <c r="AH230" s="184"/>
      <c r="AI230" s="178"/>
      <c r="AJ230" s="182"/>
      <c r="AK230" s="181"/>
      <c r="AL230" s="180"/>
    </row>
    <row r="231" spans="1:38" hidden="1" x14ac:dyDescent="0.25">
      <c r="A231" s="36" t="s">
        <v>138</v>
      </c>
      <c r="B231" s="52" t="s">
        <v>205</v>
      </c>
      <c r="C231" s="52" t="s">
        <v>205</v>
      </c>
      <c r="D231" s="181"/>
      <c r="E231" s="134">
        <f>SUM(H231,K231,N231,Q231,T231,W231,Z231,AC231,AF231,AI231,AL231)</f>
        <v>0</v>
      </c>
      <c r="F231" s="182"/>
      <c r="G231" s="183"/>
      <c r="H231" s="178"/>
      <c r="I231" s="182"/>
      <c r="J231" s="183"/>
      <c r="K231" s="178"/>
      <c r="L231" s="172"/>
      <c r="M231" s="184"/>
      <c r="N231" s="178"/>
      <c r="O231" s="173" t="s">
        <v>29</v>
      </c>
      <c r="P231" s="184"/>
      <c r="Q231" s="178"/>
      <c r="R231" s="174"/>
      <c r="S231" s="184"/>
      <c r="T231" s="178"/>
      <c r="U231" s="172"/>
      <c r="V231" s="184"/>
      <c r="W231" s="178"/>
      <c r="X231" s="172"/>
      <c r="Y231" s="184"/>
      <c r="Z231" s="178"/>
      <c r="AA231" s="172"/>
      <c r="AB231" s="184"/>
      <c r="AC231" s="178"/>
      <c r="AD231" s="172"/>
      <c r="AE231" s="184"/>
      <c r="AF231" s="178"/>
      <c r="AG231" s="172"/>
      <c r="AH231" s="184"/>
      <c r="AI231" s="178"/>
      <c r="AJ231" s="182"/>
      <c r="AK231" s="181"/>
      <c r="AL231" s="178"/>
    </row>
    <row r="232" spans="1:38" hidden="1" x14ac:dyDescent="0.25">
      <c r="A232" s="36" t="s">
        <v>138</v>
      </c>
      <c r="B232" s="52" t="s">
        <v>235</v>
      </c>
      <c r="C232" s="52" t="s">
        <v>135</v>
      </c>
      <c r="D232" s="181"/>
      <c r="E232" s="134">
        <f>SUM(H232,K232,N232,Q232,T232,W232,Z232,AC232,AF232,AI232,AL232)</f>
        <v>0</v>
      </c>
      <c r="F232" s="182"/>
      <c r="G232" s="189"/>
      <c r="H232" s="178"/>
      <c r="I232" s="182"/>
      <c r="J232" s="189"/>
      <c r="K232" s="178"/>
      <c r="L232" s="172"/>
      <c r="M232" s="190"/>
      <c r="N232" s="178"/>
      <c r="O232" s="173"/>
      <c r="P232" s="190"/>
      <c r="Q232" s="178"/>
      <c r="R232" s="174"/>
      <c r="S232" s="190"/>
      <c r="T232" s="178"/>
      <c r="U232" s="172"/>
      <c r="V232" s="190"/>
      <c r="W232" s="178"/>
      <c r="X232" s="172"/>
      <c r="Y232" s="190"/>
      <c r="Z232" s="178"/>
      <c r="AA232" s="172"/>
      <c r="AB232" s="190"/>
      <c r="AC232" s="178"/>
      <c r="AD232" s="172"/>
      <c r="AE232" s="190"/>
      <c r="AF232" s="178"/>
      <c r="AG232" s="172"/>
      <c r="AH232" s="190"/>
      <c r="AI232" s="178"/>
      <c r="AJ232" s="182"/>
      <c r="AK232" s="189"/>
      <c r="AL232" s="187"/>
    </row>
    <row r="233" spans="1:38" s="20" customFormat="1" hidden="1" x14ac:dyDescent="0.25">
      <c r="A233" s="15"/>
      <c r="B233" s="15" t="s">
        <v>140</v>
      </c>
      <c r="C233" s="188"/>
      <c r="D233" s="169"/>
      <c r="E233" s="40"/>
      <c r="F233" s="171"/>
      <c r="G233" s="169"/>
      <c r="H233" s="40"/>
      <c r="I233" s="171"/>
      <c r="J233" s="169"/>
      <c r="K233" s="40"/>
      <c r="L233" s="172"/>
      <c r="M233" s="169"/>
      <c r="N233" s="40"/>
      <c r="O233" s="173"/>
      <c r="P233" s="169"/>
      <c r="Q233" s="40"/>
      <c r="R233" s="174"/>
      <c r="S233" s="169"/>
      <c r="T233" s="40"/>
      <c r="U233" s="173"/>
      <c r="V233" s="169"/>
      <c r="W233" s="40"/>
      <c r="X233" s="174"/>
      <c r="Y233" s="169"/>
      <c r="Z233" s="40"/>
      <c r="AA233" s="173"/>
      <c r="AB233" s="169"/>
      <c r="AC233" s="40"/>
      <c r="AD233" s="174"/>
      <c r="AE233" s="169"/>
      <c r="AF233" s="40"/>
      <c r="AG233" s="173"/>
      <c r="AH233" s="169"/>
      <c r="AI233" s="40"/>
      <c r="AJ233" s="171"/>
      <c r="AK233" s="169"/>
      <c r="AL233" s="40"/>
    </row>
    <row r="234" spans="1:38" hidden="1" x14ac:dyDescent="0.25">
      <c r="A234" s="36" t="s">
        <v>141</v>
      </c>
      <c r="B234" s="52" t="s">
        <v>205</v>
      </c>
      <c r="C234" s="52" t="s">
        <v>205</v>
      </c>
      <c r="D234" s="177"/>
      <c r="E234" s="134">
        <f t="shared" ref="E234:E239" si="47">SUM(H234,K234,N234,Q234,T234,W234,Z234,AC234,AF234,AI234,AL234)</f>
        <v>0</v>
      </c>
      <c r="F234" s="176"/>
      <c r="G234" s="177"/>
      <c r="H234" s="178"/>
      <c r="I234" s="176"/>
      <c r="J234" s="177"/>
      <c r="K234" s="178"/>
      <c r="L234" s="172"/>
      <c r="M234" s="179"/>
      <c r="N234" s="186"/>
      <c r="O234" s="191"/>
      <c r="P234" s="177"/>
      <c r="Q234" s="186"/>
      <c r="R234" s="174"/>
      <c r="S234" s="179"/>
      <c r="T234" s="186"/>
      <c r="U234" s="173"/>
      <c r="V234" s="179"/>
      <c r="W234" s="186"/>
      <c r="X234" s="174"/>
      <c r="Y234" s="179"/>
      <c r="Z234" s="186"/>
      <c r="AA234" s="173"/>
      <c r="AB234" s="179"/>
      <c r="AC234" s="186"/>
      <c r="AD234" s="174"/>
      <c r="AE234" s="179"/>
      <c r="AF234" s="186"/>
      <c r="AG234" s="173"/>
      <c r="AH234" s="179"/>
      <c r="AI234" s="186"/>
      <c r="AJ234" s="176"/>
      <c r="AK234" s="177"/>
      <c r="AL234" s="186"/>
    </row>
    <row r="235" spans="1:38" hidden="1" x14ac:dyDescent="0.25">
      <c r="A235" s="36" t="s">
        <v>141</v>
      </c>
      <c r="B235" s="52" t="s">
        <v>233</v>
      </c>
      <c r="C235" s="52" t="s">
        <v>204</v>
      </c>
      <c r="D235" s="175"/>
      <c r="E235" s="134">
        <f t="shared" si="47"/>
        <v>0</v>
      </c>
      <c r="F235" s="176"/>
      <c r="G235" s="177"/>
      <c r="H235" s="178">
        <v>0</v>
      </c>
      <c r="I235" s="176"/>
      <c r="J235" s="177"/>
      <c r="K235" s="178">
        <v>0</v>
      </c>
      <c r="L235" s="172"/>
      <c r="M235" s="179"/>
      <c r="N235" s="178"/>
      <c r="O235" s="191"/>
      <c r="P235" s="177"/>
      <c r="Q235" s="178"/>
      <c r="R235" s="174"/>
      <c r="S235" s="179"/>
      <c r="T235" s="178"/>
      <c r="U235" s="173"/>
      <c r="V235" s="179"/>
      <c r="W235" s="178"/>
      <c r="X235" s="174"/>
      <c r="Y235" s="179"/>
      <c r="Z235" s="178"/>
      <c r="AA235" s="173"/>
      <c r="AB235" s="179"/>
      <c r="AC235" s="178"/>
      <c r="AD235" s="174"/>
      <c r="AE235" s="179"/>
      <c r="AF235" s="178"/>
      <c r="AG235" s="173"/>
      <c r="AH235" s="179"/>
      <c r="AI235" s="178"/>
      <c r="AJ235" s="176"/>
      <c r="AK235" s="177"/>
      <c r="AL235" s="180"/>
    </row>
    <row r="236" spans="1:38" hidden="1" x14ac:dyDescent="0.25">
      <c r="A236" s="36" t="s">
        <v>141</v>
      </c>
      <c r="B236" s="52" t="s">
        <v>234</v>
      </c>
      <c r="C236" s="52" t="s">
        <v>135</v>
      </c>
      <c r="D236" s="181"/>
      <c r="E236" s="134">
        <f t="shared" si="47"/>
        <v>0</v>
      </c>
      <c r="F236" s="182"/>
      <c r="G236" s="183"/>
      <c r="H236" s="178"/>
      <c r="I236" s="182"/>
      <c r="J236" s="183"/>
      <c r="K236" s="178"/>
      <c r="L236" s="172"/>
      <c r="M236" s="184"/>
      <c r="N236" s="178"/>
      <c r="O236" s="191"/>
      <c r="P236" s="181"/>
      <c r="Q236" s="178"/>
      <c r="R236" s="174"/>
      <c r="S236" s="184"/>
      <c r="T236" s="178"/>
      <c r="U236" s="172"/>
      <c r="V236" s="184"/>
      <c r="W236" s="178"/>
      <c r="X236" s="172"/>
      <c r="Y236" s="184"/>
      <c r="Z236" s="178"/>
      <c r="AA236" s="172"/>
      <c r="AB236" s="184"/>
      <c r="AC236" s="178"/>
      <c r="AD236" s="172"/>
      <c r="AE236" s="184"/>
      <c r="AF236" s="178"/>
      <c r="AG236" s="172"/>
      <c r="AH236" s="184"/>
      <c r="AI236" s="178"/>
      <c r="AJ236" s="182"/>
      <c r="AK236" s="181"/>
      <c r="AL236" s="180"/>
    </row>
    <row r="237" spans="1:38" hidden="1" x14ac:dyDescent="0.25">
      <c r="A237" s="36" t="s">
        <v>141</v>
      </c>
      <c r="B237" s="52" t="s">
        <v>205</v>
      </c>
      <c r="C237" s="52" t="s">
        <v>205</v>
      </c>
      <c r="D237" s="181"/>
      <c r="E237" s="134">
        <f t="shared" si="47"/>
        <v>0</v>
      </c>
      <c r="F237" s="182"/>
      <c r="G237" s="183"/>
      <c r="H237" s="178"/>
      <c r="I237" s="182"/>
      <c r="J237" s="183"/>
      <c r="K237" s="178"/>
      <c r="L237" s="172"/>
      <c r="M237" s="184"/>
      <c r="N237" s="178"/>
      <c r="O237" s="191" t="s">
        <v>29</v>
      </c>
      <c r="P237" s="181"/>
      <c r="Q237" s="178"/>
      <c r="R237" s="174"/>
      <c r="S237" s="184"/>
      <c r="T237" s="178"/>
      <c r="U237" s="172"/>
      <c r="V237" s="184"/>
      <c r="W237" s="178"/>
      <c r="X237" s="172"/>
      <c r="Y237" s="184"/>
      <c r="Z237" s="178"/>
      <c r="AA237" s="172"/>
      <c r="AB237" s="184"/>
      <c r="AC237" s="178"/>
      <c r="AD237" s="172"/>
      <c r="AE237" s="184"/>
      <c r="AF237" s="178"/>
      <c r="AG237" s="172"/>
      <c r="AH237" s="184"/>
      <c r="AI237" s="178"/>
      <c r="AJ237" s="182"/>
      <c r="AK237" s="181"/>
      <c r="AL237" s="178"/>
    </row>
    <row r="238" spans="1:38" hidden="1" x14ac:dyDescent="0.25">
      <c r="A238" s="36" t="s">
        <v>141</v>
      </c>
      <c r="B238" s="52" t="s">
        <v>229</v>
      </c>
      <c r="C238" s="52" t="s">
        <v>8</v>
      </c>
      <c r="D238" s="181"/>
      <c r="E238" s="134">
        <f t="shared" si="47"/>
        <v>0</v>
      </c>
      <c r="F238" s="182"/>
      <c r="G238" s="183"/>
      <c r="H238" s="178"/>
      <c r="I238" s="182"/>
      <c r="J238" s="183"/>
      <c r="K238" s="178"/>
      <c r="L238" s="182"/>
      <c r="M238" s="181"/>
      <c r="N238" s="180">
        <v>0</v>
      </c>
      <c r="O238" s="191" t="s">
        <v>230</v>
      </c>
      <c r="P238" s="181"/>
      <c r="Q238" s="178"/>
      <c r="R238" s="174"/>
      <c r="S238" s="184"/>
      <c r="T238" s="178"/>
      <c r="U238" s="172"/>
      <c r="V238" s="184"/>
      <c r="W238" s="178"/>
      <c r="X238" s="172"/>
      <c r="Y238" s="184"/>
      <c r="Z238" s="178"/>
      <c r="AA238" s="172"/>
      <c r="AB238" s="184"/>
      <c r="AC238" s="178"/>
      <c r="AD238" s="172"/>
      <c r="AE238" s="184"/>
      <c r="AF238" s="178"/>
      <c r="AG238" s="172"/>
      <c r="AH238" s="184"/>
      <c r="AI238" s="178"/>
      <c r="AJ238" s="182"/>
      <c r="AK238" s="181"/>
      <c r="AL238" s="178"/>
    </row>
    <row r="239" spans="1:38" hidden="1" x14ac:dyDescent="0.25">
      <c r="A239" s="36" t="s">
        <v>141</v>
      </c>
      <c r="B239" s="52" t="s">
        <v>235</v>
      </c>
      <c r="C239" s="52" t="s">
        <v>135</v>
      </c>
      <c r="D239" s="181"/>
      <c r="E239" s="134">
        <f t="shared" si="47"/>
        <v>0</v>
      </c>
      <c r="F239" s="182"/>
      <c r="G239" s="183"/>
      <c r="H239" s="178"/>
      <c r="I239" s="182"/>
      <c r="J239" s="183"/>
      <c r="K239" s="178"/>
      <c r="L239" s="182"/>
      <c r="M239" s="181"/>
      <c r="N239" s="178"/>
      <c r="O239" s="191"/>
      <c r="P239" s="181"/>
      <c r="Q239" s="178"/>
      <c r="R239" s="174"/>
      <c r="S239" s="184"/>
      <c r="T239" s="178"/>
      <c r="U239" s="172"/>
      <c r="V239" s="184"/>
      <c r="W239" s="178"/>
      <c r="X239" s="172"/>
      <c r="Y239" s="184"/>
      <c r="Z239" s="178"/>
      <c r="AA239" s="172"/>
      <c r="AB239" s="184"/>
      <c r="AC239" s="178"/>
      <c r="AD239" s="172"/>
      <c r="AE239" s="184"/>
      <c r="AF239" s="178"/>
      <c r="AG239" s="172"/>
      <c r="AH239" s="184"/>
      <c r="AI239" s="178"/>
      <c r="AJ239" s="182"/>
      <c r="AK239" s="181"/>
      <c r="AL239" s="180"/>
    </row>
    <row r="240" spans="1:38" hidden="1" x14ac:dyDescent="0.25">
      <c r="A240" s="36" t="s">
        <v>116</v>
      </c>
      <c r="B240" s="110" t="s">
        <v>117</v>
      </c>
      <c r="C240" s="52"/>
      <c r="D240" s="144"/>
      <c r="E240" s="128">
        <f>(SUM(E222:E239))</f>
        <v>0</v>
      </c>
      <c r="F240" s="11"/>
      <c r="G240" s="91"/>
      <c r="H240" s="60">
        <f>SUM(H241:H243)</f>
        <v>0</v>
      </c>
      <c r="I240" s="11"/>
      <c r="J240" s="91"/>
      <c r="K240" s="60">
        <f>SUM(K241:K243)</f>
        <v>0</v>
      </c>
      <c r="L240" s="34"/>
      <c r="M240" s="91"/>
      <c r="N240" s="60">
        <f>SUM(N241:N243)</f>
        <v>0</v>
      </c>
      <c r="O240" s="35"/>
      <c r="P240" s="91"/>
      <c r="Q240" s="60">
        <f>SUM(Q241:Q243)</f>
        <v>0</v>
      </c>
      <c r="R240" s="36"/>
      <c r="S240" s="91"/>
      <c r="T240" s="60">
        <f>SUM(T241:T243)</f>
        <v>0</v>
      </c>
      <c r="U240" s="36"/>
      <c r="V240" s="91"/>
      <c r="W240" s="60">
        <f>SUM(W241:W243)</f>
        <v>0</v>
      </c>
      <c r="X240" s="36"/>
      <c r="Y240" s="91"/>
      <c r="Z240" s="60">
        <f>SUM(Z241:Z243)</f>
        <v>0</v>
      </c>
      <c r="AA240" s="36"/>
      <c r="AB240" s="91"/>
      <c r="AC240" s="60">
        <f>SUM(AC241:AC243)</f>
        <v>0</v>
      </c>
      <c r="AD240" s="36"/>
      <c r="AE240" s="91"/>
      <c r="AF240" s="60">
        <f>SUM(AF241:AF243)</f>
        <v>0</v>
      </c>
      <c r="AG240" s="36"/>
      <c r="AH240" s="91"/>
      <c r="AI240" s="60">
        <f>SUM(AI241:AI243)</f>
        <v>0</v>
      </c>
      <c r="AJ240" s="11"/>
      <c r="AK240" s="91"/>
      <c r="AL240" s="60"/>
    </row>
    <row r="241" spans="1:44" hidden="1" x14ac:dyDescent="0.25">
      <c r="A241" s="36" t="s">
        <v>132</v>
      </c>
      <c r="B241" s="36" t="s">
        <v>249</v>
      </c>
      <c r="C241" s="67" t="s">
        <v>208</v>
      </c>
      <c r="D241" s="99"/>
      <c r="E241" s="136">
        <f>SUM(H241,K241,N241,Q241,T241,W241,Z241,AC241,AF241,AI241,AL241)</f>
        <v>0</v>
      </c>
      <c r="F241" s="34"/>
      <c r="G241" s="45"/>
      <c r="H241" s="47">
        <f>ROUND(SUM(H222:H226),-2)</f>
        <v>0</v>
      </c>
      <c r="I241" s="34"/>
      <c r="J241" s="45"/>
      <c r="K241" s="47">
        <f>ROUND(SUM(K222:K226),-2)</f>
        <v>0</v>
      </c>
      <c r="L241" s="35"/>
      <c r="M241" s="45"/>
      <c r="N241" s="47">
        <f>ROUND(SUM(N222:N226),-2)</f>
        <v>0</v>
      </c>
      <c r="O241" s="36"/>
      <c r="P241" s="45"/>
      <c r="Q241" s="47">
        <f>ROUND(SUM(Q222:Q226),-2)</f>
        <v>0</v>
      </c>
      <c r="R241" s="36"/>
      <c r="S241" s="45"/>
      <c r="T241" s="47">
        <f>ROUND(SUM(T222:T226),-2)</f>
        <v>0</v>
      </c>
      <c r="U241" s="36"/>
      <c r="V241" s="45"/>
      <c r="W241" s="47">
        <f>ROUND(SUM(W222:W226),-2)</f>
        <v>0</v>
      </c>
      <c r="X241" s="36"/>
      <c r="Y241" s="45"/>
      <c r="Z241" s="47">
        <f>ROUND(SUM(Z222:Z226),-2)</f>
        <v>0</v>
      </c>
      <c r="AA241" s="160"/>
      <c r="AB241" s="45"/>
      <c r="AC241" s="47">
        <f>ROUND(SUM(AC222:AC226),-2)</f>
        <v>0</v>
      </c>
      <c r="AD241" s="98"/>
      <c r="AE241" s="45"/>
      <c r="AF241" s="47">
        <f>ROUND(SUM(AF222:AF226),-2)</f>
        <v>0</v>
      </c>
      <c r="AG241" s="98"/>
      <c r="AH241" s="45"/>
      <c r="AI241" s="47">
        <f>ROUND(SUM(AI222:AI226),-2)</f>
        <v>0</v>
      </c>
      <c r="AJ241" s="11"/>
      <c r="AK241" s="45"/>
      <c r="AL241" s="47"/>
    </row>
    <row r="242" spans="1:44" hidden="1" x14ac:dyDescent="0.25">
      <c r="A242" s="36" t="s">
        <v>138</v>
      </c>
      <c r="B242" s="36" t="s">
        <v>250</v>
      </c>
      <c r="C242" s="67" t="s">
        <v>208</v>
      </c>
      <c r="D242" s="99"/>
      <c r="E242" s="136">
        <f>SUM(H242,K242,N242,Q242,T242,W242,Z242,AC242,AF242,AI242,AL242)</f>
        <v>0</v>
      </c>
      <c r="F242" s="34"/>
      <c r="G242" s="45"/>
      <c r="H242" s="47">
        <f>ROUND(SUM(H228:H232),-2)</f>
        <v>0</v>
      </c>
      <c r="I242" s="34"/>
      <c r="J242" s="45"/>
      <c r="K242" s="47">
        <f>ROUND(SUM(K228:K232),-2)</f>
        <v>0</v>
      </c>
      <c r="L242" s="35"/>
      <c r="M242" s="45"/>
      <c r="N242" s="47">
        <f>ROUND(SUM(N228:N232),-2)</f>
        <v>0</v>
      </c>
      <c r="O242" s="36"/>
      <c r="P242" s="45"/>
      <c r="Q242" s="47">
        <f>ROUND(SUM(Q228:Q232),-2)</f>
        <v>0</v>
      </c>
      <c r="R242" s="36"/>
      <c r="S242" s="45"/>
      <c r="T242" s="47">
        <f>ROUND(SUM(T228:T232),-2)</f>
        <v>0</v>
      </c>
      <c r="U242" s="36"/>
      <c r="V242" s="45"/>
      <c r="W242" s="47">
        <f>ROUND(SUM(W228:W232),-2)</f>
        <v>0</v>
      </c>
      <c r="X242" s="36"/>
      <c r="Y242" s="45"/>
      <c r="Z242" s="47">
        <f>ROUND(SUM(Z228:Z232),-2)</f>
        <v>0</v>
      </c>
      <c r="AA242" s="160"/>
      <c r="AB242" s="45"/>
      <c r="AC242" s="47">
        <f>ROUND(SUM(AC228:AC232),-2)</f>
        <v>0</v>
      </c>
      <c r="AD242" s="98"/>
      <c r="AE242" s="45"/>
      <c r="AF242" s="47">
        <f>ROUND(SUM(AF228:AF232),-2)</f>
        <v>0</v>
      </c>
      <c r="AG242" s="98"/>
      <c r="AH242" s="45"/>
      <c r="AI242" s="47">
        <f>ROUND(SUM(AI228:AI232),-2)</f>
        <v>0</v>
      </c>
      <c r="AJ242" s="11"/>
      <c r="AK242" s="45"/>
      <c r="AL242" s="47"/>
    </row>
    <row r="243" spans="1:44" hidden="1" x14ac:dyDescent="0.25">
      <c r="A243" s="36" t="s">
        <v>141</v>
      </c>
      <c r="B243" s="36" t="s">
        <v>251</v>
      </c>
      <c r="C243" s="67" t="s">
        <v>208</v>
      </c>
      <c r="D243" s="109"/>
      <c r="E243" s="136">
        <f>SUM(H243,K243,N243,Q243,T243,W243,Z243,AC243,AF243,AI243,AL243)</f>
        <v>0</v>
      </c>
      <c r="F243" s="34"/>
      <c r="G243" s="45"/>
      <c r="H243" s="47">
        <f>ROUND(SUM(H234:H239),-2)</f>
        <v>0</v>
      </c>
      <c r="I243" s="34"/>
      <c r="J243" s="45"/>
      <c r="K243" s="47">
        <f>ROUND(SUM(K234:K239),-2)</f>
        <v>0</v>
      </c>
      <c r="L243" s="35"/>
      <c r="M243" s="45"/>
      <c r="N243" s="47">
        <f>ROUND(SUM(N234:N239),-2)</f>
        <v>0</v>
      </c>
      <c r="O243" s="36"/>
      <c r="P243" s="45"/>
      <c r="Q243" s="47">
        <f>ROUND(SUM(Q234:Q239),-2)</f>
        <v>0</v>
      </c>
      <c r="R243" s="36"/>
      <c r="S243" s="45"/>
      <c r="T243" s="47">
        <f>ROUND(SUM(T234:T239),-2)</f>
        <v>0</v>
      </c>
      <c r="U243" s="36"/>
      <c r="V243" s="45"/>
      <c r="W243" s="47">
        <f>ROUND(SUM(W234:W239),-2)</f>
        <v>0</v>
      </c>
      <c r="X243" s="36"/>
      <c r="Y243" s="45"/>
      <c r="Z243" s="47">
        <f>ROUND(SUM(Z234:Z239),-2)</f>
        <v>0</v>
      </c>
      <c r="AA243" s="160"/>
      <c r="AB243" s="45"/>
      <c r="AC243" s="47">
        <f>ROUND(SUM(AC234:AC239),-2)</f>
        <v>0</v>
      </c>
      <c r="AD243" s="98"/>
      <c r="AE243" s="45"/>
      <c r="AF243" s="47">
        <f>ROUND(SUM(AF234:AF239),-2)</f>
        <v>0</v>
      </c>
      <c r="AG243" s="98"/>
      <c r="AH243" s="45"/>
      <c r="AI243" s="47">
        <f>ROUND(SUM(AI234:AI239),-2)</f>
        <v>0</v>
      </c>
      <c r="AJ243" s="11"/>
      <c r="AK243" s="45"/>
      <c r="AL243" s="47"/>
    </row>
    <row r="244" spans="1:44" hidden="1" x14ac:dyDescent="0.25">
      <c r="A244" s="36"/>
      <c r="B244" s="36" t="s">
        <v>142</v>
      </c>
      <c r="C244" s="11"/>
      <c r="D244" s="164">
        <f>+D212</f>
        <v>7.6999999999999999E-2</v>
      </c>
      <c r="E244" s="163">
        <f>SUM(H244,K244,N244,Q244,T244,W244,Z244,AC244,AF244,AI244,AL244)</f>
        <v>0</v>
      </c>
      <c r="F244" s="34"/>
      <c r="G244" s="164">
        <f>+$D244</f>
        <v>7.6999999999999999E-2</v>
      </c>
      <c r="H244" s="163">
        <f>ROUND(+H240*G244,-2)</f>
        <v>0</v>
      </c>
      <c r="I244" s="34"/>
      <c r="J244" s="164">
        <f>+$D244</f>
        <v>7.6999999999999999E-2</v>
      </c>
      <c r="K244" s="163">
        <f>ROUND(+K240*J244,-2)</f>
        <v>0</v>
      </c>
      <c r="L244" s="34"/>
      <c r="M244" s="164">
        <f>+$D244</f>
        <v>7.6999999999999999E-2</v>
      </c>
      <c r="N244" s="163">
        <f>ROUND(+N240*M244,-2)</f>
        <v>0</v>
      </c>
      <c r="O244" s="35"/>
      <c r="P244" s="164">
        <f>+$D244</f>
        <v>7.6999999999999999E-2</v>
      </c>
      <c r="Q244" s="163">
        <f>ROUND(+Q240*P244,-2)</f>
        <v>0</v>
      </c>
      <c r="R244" s="36"/>
      <c r="S244" s="164">
        <f>+$D244</f>
        <v>7.6999999999999999E-2</v>
      </c>
      <c r="T244" s="163">
        <f>ROUND(+T240*S244,-2)</f>
        <v>0</v>
      </c>
      <c r="U244" s="36"/>
      <c r="V244" s="164">
        <f>+$D244</f>
        <v>7.6999999999999999E-2</v>
      </c>
      <c r="W244" s="163">
        <f>ROUND(+W240*V244,-2)</f>
        <v>0</v>
      </c>
      <c r="X244" s="36"/>
      <c r="Y244" s="164">
        <f>+$D244</f>
        <v>7.6999999999999999E-2</v>
      </c>
      <c r="Z244" s="163">
        <f>ROUND(+Z240*Y244,-2)</f>
        <v>0</v>
      </c>
      <c r="AA244" s="36"/>
      <c r="AB244" s="164">
        <f>+$D244</f>
        <v>7.6999999999999999E-2</v>
      </c>
      <c r="AC244" s="163">
        <f>ROUND(+AC240*AB244,-2)</f>
        <v>0</v>
      </c>
      <c r="AD244" s="36"/>
      <c r="AE244" s="164">
        <f>+$D244</f>
        <v>7.6999999999999999E-2</v>
      </c>
      <c r="AF244" s="163">
        <f>ROUND(+AF240*AE244,-2)</f>
        <v>0</v>
      </c>
      <c r="AG244" s="36"/>
      <c r="AH244" s="164">
        <f>+$D244</f>
        <v>7.6999999999999999E-2</v>
      </c>
      <c r="AI244" s="163">
        <f>ROUND(+AI240*AH244,-2)</f>
        <v>0</v>
      </c>
      <c r="AJ244" s="11"/>
      <c r="AK244" s="164"/>
      <c r="AL244" s="163"/>
    </row>
    <row r="245" spans="1:44" hidden="1" x14ac:dyDescent="0.25">
      <c r="A245" s="36" t="s">
        <v>116</v>
      </c>
      <c r="B245" s="110" t="s">
        <v>160</v>
      </c>
      <c r="C245" s="11"/>
      <c r="D245" s="144"/>
      <c r="E245" s="128">
        <f>SUM(E241:E244)</f>
        <v>0</v>
      </c>
      <c r="F245" s="113"/>
      <c r="G245" s="159"/>
      <c r="H245" s="128">
        <f>SUM(H241:H244)</f>
        <v>0</v>
      </c>
      <c r="I245" s="113"/>
      <c r="J245" s="159"/>
      <c r="K245" s="128">
        <f>SUM(K241:K244)</f>
        <v>0</v>
      </c>
      <c r="L245" s="113"/>
      <c r="M245" s="159"/>
      <c r="N245" s="128">
        <f>SUM(N241:N244)</f>
        <v>0</v>
      </c>
      <c r="O245" s="114"/>
      <c r="P245" s="159"/>
      <c r="Q245" s="128">
        <f>SUM(Q241:Q244)</f>
        <v>0</v>
      </c>
      <c r="R245" s="93"/>
      <c r="S245" s="159"/>
      <c r="T245" s="128">
        <f>SUM(T241:T244)</f>
        <v>0</v>
      </c>
      <c r="U245" s="93"/>
      <c r="V245" s="159"/>
      <c r="W245" s="128">
        <f>SUM(W241:W244)</f>
        <v>0</v>
      </c>
      <c r="X245" s="93"/>
      <c r="Y245" s="159"/>
      <c r="Z245" s="128">
        <f>SUM(Z241:Z244)</f>
        <v>0</v>
      </c>
      <c r="AA245" s="115"/>
      <c r="AB245" s="159"/>
      <c r="AC245" s="128">
        <f>SUM(AC241:AC244)</f>
        <v>0</v>
      </c>
      <c r="AD245" s="115"/>
      <c r="AE245" s="159"/>
      <c r="AF245" s="128">
        <f>SUM(AF241:AF244)</f>
        <v>0</v>
      </c>
      <c r="AG245" s="115"/>
      <c r="AH245" s="159"/>
      <c r="AI245" s="128">
        <f>SUM(AI241:AI244)</f>
        <v>0</v>
      </c>
      <c r="AJ245" s="12"/>
      <c r="AK245" s="159"/>
      <c r="AL245" s="128"/>
    </row>
    <row r="246" spans="1:44" hidden="1" x14ac:dyDescent="0.25">
      <c r="A246" s="36" t="s">
        <v>132</v>
      </c>
      <c r="B246" s="36" t="s">
        <v>249</v>
      </c>
      <c r="C246" s="67" t="s">
        <v>208</v>
      </c>
      <c r="D246" s="99"/>
      <c r="E246" s="136">
        <f>SUM(H246,K246,N246,Q246,T246,W246,Z246,AC246,AF246,AI246,AL246)</f>
        <v>0</v>
      </c>
      <c r="F246" s="34"/>
      <c r="G246" s="45"/>
      <c r="H246" s="47">
        <f>ROUND(+H241*(1+A$212),-2)</f>
        <v>0</v>
      </c>
      <c r="I246" s="34"/>
      <c r="J246" s="45"/>
      <c r="K246" s="47">
        <f>ROUND(+K241*(1+D$212),-2)</f>
        <v>0</v>
      </c>
      <c r="L246" s="35"/>
      <c r="M246" s="45"/>
      <c r="N246" s="47">
        <f>ROUND(+N241*(1+J$212),-2)</f>
        <v>0</v>
      </c>
      <c r="O246" s="36"/>
      <c r="P246" s="45"/>
      <c r="Q246" s="47">
        <f>ROUND(+Q241*(1+M$212),-2)</f>
        <v>0</v>
      </c>
      <c r="R246" s="36"/>
      <c r="S246" s="45"/>
      <c r="T246" s="47">
        <f>ROUND(+T241*(1+P$212),-2)</f>
        <v>0</v>
      </c>
      <c r="U246" s="36"/>
      <c r="V246" s="45"/>
      <c r="W246" s="47">
        <f>ROUND(+W241*(1+S$212),-2)</f>
        <v>0</v>
      </c>
      <c r="X246" s="36"/>
      <c r="Y246" s="45"/>
      <c r="Z246" s="47">
        <f>ROUND(+Z241*(1+V$212),-2)</f>
        <v>0</v>
      </c>
      <c r="AA246" s="160"/>
      <c r="AB246" s="45"/>
      <c r="AC246" s="47">
        <f>ROUND(+AC241*(1+Y$212),-2)</f>
        <v>0</v>
      </c>
      <c r="AD246" s="98"/>
      <c r="AE246" s="45"/>
      <c r="AF246" s="47">
        <f>ROUND(+AF241*(1+AB$212),-2)</f>
        <v>0</v>
      </c>
      <c r="AG246" s="98"/>
      <c r="AH246" s="45"/>
      <c r="AI246" s="47">
        <f>ROUND(+AI241*(1+AE$212),-2)</f>
        <v>0</v>
      </c>
      <c r="AJ246" s="11"/>
      <c r="AK246" s="45"/>
      <c r="AL246" s="47"/>
    </row>
    <row r="247" spans="1:44" hidden="1" x14ac:dyDescent="0.25">
      <c r="A247" s="36" t="s">
        <v>138</v>
      </c>
      <c r="B247" s="36" t="s">
        <v>250</v>
      </c>
      <c r="C247" s="67" t="s">
        <v>208</v>
      </c>
      <c r="D247" s="99"/>
      <c r="E247" s="136">
        <f>SUM(H247,K247,N247,Q247,T247,W247,Z247,AC247,AF247,AI247,AL247)</f>
        <v>0</v>
      </c>
      <c r="F247" s="34"/>
      <c r="G247" s="45"/>
      <c r="H247" s="47">
        <f>ROUND(+H242*(1+A$212),-2)</f>
        <v>0</v>
      </c>
      <c r="I247" s="34"/>
      <c r="J247" s="45"/>
      <c r="K247" s="47">
        <f>ROUND(+K242*(1+D$212),-2)</f>
        <v>0</v>
      </c>
      <c r="L247" s="35"/>
      <c r="M247" s="45"/>
      <c r="N247" s="47">
        <f>ROUND(+N242*(1+J$212),-2)</f>
        <v>0</v>
      </c>
      <c r="O247" s="36"/>
      <c r="P247" s="45"/>
      <c r="Q247" s="47">
        <f>ROUND(+Q242*(1+M$212),-2)</f>
        <v>0</v>
      </c>
      <c r="R247" s="36"/>
      <c r="S247" s="45"/>
      <c r="T247" s="47">
        <f>ROUND(+T242*(1+P$212),-2)</f>
        <v>0</v>
      </c>
      <c r="U247" s="36"/>
      <c r="V247" s="45"/>
      <c r="W247" s="47">
        <f>ROUND(+W242*(1+S$212),-2)</f>
        <v>0</v>
      </c>
      <c r="X247" s="36"/>
      <c r="Y247" s="45"/>
      <c r="Z247" s="47">
        <f>ROUND(+Z242*(1+V$212),-2)</f>
        <v>0</v>
      </c>
      <c r="AA247" s="160"/>
      <c r="AB247" s="45"/>
      <c r="AC247" s="47">
        <f>ROUND(+AC242*(1+Y$212),-2)</f>
        <v>0</v>
      </c>
      <c r="AD247" s="98"/>
      <c r="AE247" s="45"/>
      <c r="AF247" s="47">
        <f>ROUND(+AF242*(1+AB$212),-2)</f>
        <v>0</v>
      </c>
      <c r="AG247" s="98"/>
      <c r="AH247" s="45"/>
      <c r="AI247" s="47">
        <f>ROUND(+AI242*(1+AE$212),-2)</f>
        <v>0</v>
      </c>
      <c r="AJ247" s="11"/>
      <c r="AK247" s="45"/>
      <c r="AL247" s="47"/>
    </row>
    <row r="248" spans="1:44" hidden="1" x14ac:dyDescent="0.25">
      <c r="A248" s="36" t="s">
        <v>141</v>
      </c>
      <c r="B248" s="36" t="s">
        <v>251</v>
      </c>
      <c r="C248" s="67" t="s">
        <v>208</v>
      </c>
      <c r="D248" s="165"/>
      <c r="E248" s="166">
        <f>SUM(H248,K248,N248,Q248,T248,W248,Z248,AC248,AF248,AI248,AL248)</f>
        <v>0</v>
      </c>
      <c r="F248" s="34"/>
      <c r="G248" s="167"/>
      <c r="H248" s="168">
        <f>+H245-H246-H247</f>
        <v>0</v>
      </c>
      <c r="I248" s="34"/>
      <c r="J248" s="167"/>
      <c r="K248" s="168">
        <f>+K245-K246-K247</f>
        <v>0</v>
      </c>
      <c r="L248" s="35"/>
      <c r="M248" s="167"/>
      <c r="N248" s="168">
        <f>+N245-N246-N247</f>
        <v>0</v>
      </c>
      <c r="O248" s="36"/>
      <c r="P248" s="167"/>
      <c r="Q248" s="168">
        <f>+Q245-Q246-Q247</f>
        <v>0</v>
      </c>
      <c r="R248" s="36"/>
      <c r="S248" s="167"/>
      <c r="T248" s="168">
        <f>+T245-T246-T247</f>
        <v>0</v>
      </c>
      <c r="U248" s="36"/>
      <c r="V248" s="167"/>
      <c r="W248" s="168">
        <f>+W245-W246-W247</f>
        <v>0</v>
      </c>
      <c r="X248" s="36"/>
      <c r="Y248" s="167"/>
      <c r="Z248" s="168">
        <f>+Z245-Z246-Z247</f>
        <v>0</v>
      </c>
      <c r="AA248" s="160"/>
      <c r="AB248" s="167"/>
      <c r="AC248" s="168">
        <f>+AC245-AC246-AC247</f>
        <v>0</v>
      </c>
      <c r="AD248" s="98"/>
      <c r="AE248" s="167"/>
      <c r="AF248" s="168">
        <f>+AF245-AF246-AF247</f>
        <v>0</v>
      </c>
      <c r="AG248" s="98"/>
      <c r="AH248" s="167"/>
      <c r="AI248" s="168">
        <f>+AI245-AI246-AI247</f>
        <v>0</v>
      </c>
      <c r="AJ248" s="11"/>
      <c r="AK248" s="167"/>
      <c r="AL248" s="168"/>
    </row>
    <row r="249" spans="1:44" hidden="1" x14ac:dyDescent="0.25">
      <c r="B249" s="64" t="s">
        <v>161</v>
      </c>
      <c r="E249" s="65"/>
    </row>
    <row r="250" spans="1:44" hidden="1" x14ac:dyDescent="0.25"/>
    <row r="251" spans="1:44" hidden="1" x14ac:dyDescent="0.25">
      <c r="A251" s="7" t="s">
        <v>65</v>
      </c>
      <c r="B251" s="8"/>
      <c r="C251" s="67" t="s">
        <v>205</v>
      </c>
      <c r="D251" s="12"/>
      <c r="E251" s="12"/>
      <c r="F251" s="12"/>
      <c r="G251" s="12"/>
      <c r="H251" s="12"/>
      <c r="I251" s="12"/>
      <c r="J251" s="12"/>
      <c r="K251" s="12"/>
      <c r="L251" s="12"/>
      <c r="M251" s="12"/>
      <c r="N251" s="12"/>
      <c r="O251" s="12"/>
      <c r="P251" s="12"/>
      <c r="Q251" s="12"/>
      <c r="R251" s="12"/>
      <c r="S251" s="10"/>
      <c r="T251" s="10"/>
      <c r="U251" s="10"/>
      <c r="V251" s="10"/>
      <c r="W251" s="10"/>
      <c r="X251" s="10"/>
      <c r="Y251" s="10"/>
      <c r="Z251" s="10"/>
      <c r="AA251" s="10"/>
      <c r="AB251" s="10"/>
      <c r="AC251" s="10"/>
      <c r="AD251" s="10"/>
      <c r="AE251" s="10"/>
      <c r="AF251" s="10"/>
      <c r="AG251" s="10"/>
      <c r="AH251" s="10"/>
      <c r="AI251" s="10"/>
      <c r="AJ251" s="10"/>
      <c r="AK251" s="10"/>
      <c r="AL251" s="10"/>
    </row>
    <row r="252" spans="1:44" hidden="1" x14ac:dyDescent="0.25">
      <c r="A252" s="7"/>
      <c r="B252" s="35"/>
      <c r="C252" s="67" t="s">
        <v>231</v>
      </c>
      <c r="D252" s="12"/>
      <c r="E252" s="12"/>
      <c r="F252" s="12"/>
      <c r="G252" s="12"/>
      <c r="H252" s="12"/>
      <c r="I252" s="12"/>
      <c r="J252" s="12"/>
      <c r="K252" s="12"/>
      <c r="L252" s="12"/>
      <c r="M252" s="12"/>
      <c r="N252" s="34"/>
      <c r="O252" s="12"/>
      <c r="P252" s="12"/>
      <c r="Q252" s="12"/>
      <c r="R252" s="12"/>
      <c r="S252" s="12"/>
      <c r="T252" s="12"/>
      <c r="U252" s="12"/>
      <c r="V252" s="12"/>
      <c r="W252" s="12"/>
      <c r="X252" s="12"/>
      <c r="Y252" s="12"/>
      <c r="Z252" s="12"/>
      <c r="AA252" s="12"/>
      <c r="AB252" s="12"/>
      <c r="AC252" s="12"/>
      <c r="AD252" s="12"/>
      <c r="AE252" s="12"/>
      <c r="AF252" s="12"/>
      <c r="AG252" s="12"/>
      <c r="AH252" s="12"/>
      <c r="AI252" s="12"/>
      <c r="AJ252" s="12"/>
      <c r="AK252" s="12"/>
      <c r="AL252" s="12"/>
    </row>
    <row r="253" spans="1:44" hidden="1" x14ac:dyDescent="0.25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  <c r="AA253" s="2"/>
      <c r="AB253" s="2"/>
      <c r="AC253" s="2"/>
      <c r="AD253" s="2"/>
      <c r="AE253" s="2"/>
      <c r="AF253" s="2"/>
      <c r="AG253" s="2"/>
      <c r="AH253" s="2"/>
      <c r="AI253" s="2"/>
      <c r="AJ253" s="2"/>
      <c r="AK253" s="2"/>
      <c r="AL253" s="14"/>
      <c r="AM253" s="2"/>
      <c r="AN253" s="2"/>
      <c r="AO253" s="2"/>
      <c r="AP253" s="2"/>
      <c r="AQ253" s="2"/>
      <c r="AR253" s="2"/>
    </row>
    <row r="254" spans="1:44" s="13" customFormat="1" x14ac:dyDescent="0.25">
      <c r="A254" s="223" t="s">
        <v>1</v>
      </c>
      <c r="B254" s="224"/>
      <c r="C254" s="227" t="str">
        <f>+C$2</f>
        <v>....</v>
      </c>
      <c r="D254" s="228"/>
      <c r="E254" s="228"/>
      <c r="F254" s="228"/>
      <c r="G254" s="228"/>
      <c r="H254" s="228"/>
      <c r="I254" s="228"/>
      <c r="J254" s="228"/>
      <c r="K254" s="228"/>
      <c r="L254" s="228"/>
      <c r="M254" s="228"/>
      <c r="N254" s="228"/>
      <c r="O254" s="228"/>
      <c r="P254" s="228"/>
      <c r="Q254" s="228"/>
      <c r="R254" s="228"/>
      <c r="S254" s="228"/>
      <c r="T254" s="228"/>
      <c r="U254" s="228"/>
      <c r="V254" s="228"/>
      <c r="W254" s="228"/>
      <c r="X254" s="228"/>
      <c r="Y254" s="228"/>
      <c r="Z254" s="228"/>
      <c r="AA254" s="228"/>
      <c r="AB254" s="228"/>
      <c r="AC254" s="228"/>
      <c r="AD254" s="228"/>
      <c r="AE254" s="228"/>
      <c r="AF254" s="228"/>
      <c r="AG254" s="228"/>
      <c r="AH254" s="228"/>
      <c r="AI254" s="228"/>
      <c r="AJ254" s="228"/>
      <c r="AK254" s="228"/>
      <c r="AL254" s="228"/>
    </row>
    <row r="255" spans="1:44" x14ac:dyDescent="0.25">
      <c r="A255" s="7" t="s">
        <v>3</v>
      </c>
      <c r="B255" s="8"/>
      <c r="C255" s="69" t="str">
        <f>+C$3</f>
        <v>....</v>
      </c>
      <c r="D255" s="70"/>
      <c r="E255" s="70"/>
      <c r="F255" s="70"/>
      <c r="G255" s="70"/>
      <c r="H255" s="70"/>
      <c r="I255" s="70"/>
      <c r="J255" s="70"/>
      <c r="K255" s="70"/>
      <c r="L255" s="70"/>
      <c r="M255" s="70"/>
      <c r="N255" s="70"/>
      <c r="O255" s="70"/>
      <c r="P255" s="70"/>
      <c r="Q255" s="70"/>
      <c r="R255" s="70"/>
      <c r="S255" s="70"/>
      <c r="T255" s="70"/>
      <c r="U255" s="70"/>
      <c r="V255" s="70"/>
      <c r="W255" s="70"/>
      <c r="X255" s="70"/>
      <c r="Y255" s="70"/>
      <c r="Z255" s="70"/>
      <c r="AA255" s="70"/>
      <c r="AB255" s="70"/>
      <c r="AC255" s="70"/>
      <c r="AD255" s="70"/>
      <c r="AE255" s="70"/>
      <c r="AF255" s="70"/>
      <c r="AG255" s="70"/>
      <c r="AH255" s="70"/>
      <c r="AI255" s="70"/>
      <c r="AJ255" s="70"/>
      <c r="AK255" s="70"/>
      <c r="AL255" s="70"/>
    </row>
    <row r="256" spans="1:44" s="13" customFormat="1" x14ac:dyDescent="0.25">
      <c r="A256" s="223" t="s">
        <v>4</v>
      </c>
      <c r="B256" s="224"/>
      <c r="C256" s="227" t="str">
        <f>+C$4</f>
        <v>Alterszentren Oberi, Brühlgut und Rosental</v>
      </c>
      <c r="D256" s="229"/>
      <c r="E256" s="229"/>
      <c r="F256" s="229"/>
      <c r="G256" s="229"/>
      <c r="H256" s="223" t="s">
        <v>5</v>
      </c>
      <c r="I256" s="230" t="str">
        <f>+I$4</f>
        <v>Winterthur</v>
      </c>
      <c r="J256" s="229"/>
      <c r="K256" s="231"/>
      <c r="L256" s="229"/>
      <c r="M256" s="231"/>
      <c r="N256" s="229"/>
      <c r="O256" s="229"/>
      <c r="P256" s="229"/>
      <c r="Q256" s="229"/>
      <c r="R256" s="229"/>
      <c r="S256" s="229"/>
      <c r="T256" s="229"/>
      <c r="U256" s="229"/>
      <c r="V256" s="229"/>
      <c r="W256" s="229"/>
      <c r="X256" s="229"/>
      <c r="Y256" s="229"/>
      <c r="Z256" s="229"/>
      <c r="AA256" s="229"/>
      <c r="AB256" s="229"/>
      <c r="AC256" s="229"/>
      <c r="AD256" s="229"/>
      <c r="AE256" s="229"/>
      <c r="AF256" s="229"/>
      <c r="AG256" s="229"/>
      <c r="AH256" s="229"/>
      <c r="AI256" s="229"/>
      <c r="AJ256" s="229"/>
      <c r="AK256" s="229"/>
      <c r="AL256" s="229"/>
    </row>
    <row r="257" spans="1:38" s="13" customFormat="1" x14ac:dyDescent="0.25">
      <c r="A257" s="223" t="s">
        <v>6</v>
      </c>
      <c r="B257" s="224"/>
      <c r="C257" s="227" t="str">
        <f>+C$5</f>
        <v>Instandsetzung und Instandstellung</v>
      </c>
      <c r="D257" s="229"/>
      <c r="E257" s="229"/>
      <c r="F257" s="229"/>
      <c r="G257" s="229"/>
      <c r="H257" s="229"/>
      <c r="I257" s="229"/>
      <c r="J257" s="229"/>
      <c r="K257" s="229"/>
      <c r="L257" s="229"/>
      <c r="M257" s="229"/>
      <c r="N257" s="229"/>
      <c r="O257" s="229"/>
      <c r="P257" s="229"/>
      <c r="Q257" s="229"/>
      <c r="R257" s="229"/>
      <c r="S257" s="229"/>
      <c r="T257" s="229"/>
      <c r="U257" s="229"/>
      <c r="V257" s="229"/>
      <c r="W257" s="229"/>
      <c r="X257" s="229"/>
      <c r="Y257" s="229"/>
      <c r="Z257" s="229"/>
      <c r="AA257" s="229"/>
      <c r="AB257" s="229"/>
      <c r="AC257" s="229"/>
      <c r="AD257" s="229"/>
      <c r="AE257" s="229"/>
      <c r="AF257" s="229"/>
      <c r="AG257" s="229"/>
      <c r="AH257" s="229"/>
      <c r="AI257" s="229"/>
      <c r="AJ257" s="229"/>
      <c r="AK257" s="229"/>
      <c r="AL257" s="229"/>
    </row>
    <row r="258" spans="1:38" s="13" customFormat="1" x14ac:dyDescent="0.25">
      <c r="A258" s="223" t="s">
        <v>239</v>
      </c>
      <c r="B258" s="224"/>
      <c r="C258" s="237">
        <f>+C$6</f>
        <v>2520</v>
      </c>
      <c r="D258" s="229"/>
      <c r="E258" s="229"/>
      <c r="F258" s="229"/>
      <c r="G258" s="229"/>
      <c r="H258" s="223" t="s">
        <v>240</v>
      </c>
      <c r="I258" s="230" t="str">
        <f>+I$6</f>
        <v>....</v>
      </c>
      <c r="J258" s="229"/>
      <c r="K258" s="229"/>
      <c r="L258" s="229"/>
      <c r="M258" s="229"/>
      <c r="N258" s="229"/>
      <c r="O258" s="229"/>
      <c r="P258" s="229"/>
      <c r="Q258" s="229"/>
      <c r="R258" s="229"/>
      <c r="S258" s="229"/>
      <c r="T258" s="229"/>
      <c r="U258" s="229"/>
      <c r="V258" s="229"/>
      <c r="W258" s="229"/>
      <c r="X258" s="229"/>
      <c r="Y258" s="229"/>
      <c r="Z258" s="229"/>
      <c r="AA258" s="229"/>
      <c r="AB258" s="229"/>
      <c r="AC258" s="229"/>
      <c r="AD258" s="229"/>
      <c r="AE258" s="229"/>
      <c r="AF258" s="229"/>
      <c r="AG258" s="229"/>
      <c r="AH258" s="229"/>
      <c r="AI258" s="229"/>
      <c r="AJ258" s="229"/>
      <c r="AK258" s="229"/>
      <c r="AL258" s="229"/>
    </row>
    <row r="259" spans="1:38" x14ac:dyDescent="0.25">
      <c r="A259" s="7" t="s">
        <v>75</v>
      </c>
      <c r="B259" s="35"/>
      <c r="C259" s="11" t="s">
        <v>261</v>
      </c>
      <c r="D259" s="12"/>
      <c r="E259" s="12"/>
      <c r="F259" s="12"/>
      <c r="G259" s="12"/>
      <c r="H259" s="12"/>
      <c r="I259" s="12"/>
      <c r="J259" s="12"/>
      <c r="K259" s="12"/>
      <c r="L259" s="12"/>
      <c r="M259" s="12"/>
      <c r="N259" s="12"/>
      <c r="O259" s="12"/>
      <c r="P259" s="12"/>
      <c r="Q259" s="12"/>
      <c r="R259" s="12"/>
      <c r="S259" s="12"/>
      <c r="T259" s="12"/>
      <c r="U259" s="12"/>
      <c r="V259" s="12"/>
      <c r="W259" s="12"/>
      <c r="X259" s="12"/>
      <c r="Y259" s="12"/>
      <c r="Z259" s="12"/>
      <c r="AA259" s="12"/>
      <c r="AB259" s="12"/>
      <c r="AC259" s="12"/>
      <c r="AD259" s="12"/>
      <c r="AE259" s="12"/>
      <c r="AF259" s="12"/>
      <c r="AG259" s="12"/>
      <c r="AH259" s="12"/>
      <c r="AI259" s="12"/>
      <c r="AJ259" s="12"/>
      <c r="AK259" s="12"/>
      <c r="AL259" s="12"/>
    </row>
    <row r="260" spans="1:38" x14ac:dyDescent="0.25">
      <c r="A260" s="7"/>
      <c r="B260" s="35"/>
      <c r="C260" s="67"/>
      <c r="D260" s="12"/>
      <c r="E260" s="12"/>
      <c r="F260" s="12"/>
      <c r="G260" s="12"/>
      <c r="H260" s="12"/>
      <c r="I260" s="12"/>
      <c r="J260" s="12"/>
      <c r="K260" s="12"/>
      <c r="L260" s="12"/>
      <c r="M260" s="12"/>
      <c r="N260" s="12"/>
      <c r="O260" s="12"/>
      <c r="P260" s="12"/>
      <c r="Q260" s="12"/>
      <c r="R260" s="12"/>
      <c r="S260" s="12"/>
      <c r="T260" s="12"/>
      <c r="U260" s="12"/>
      <c r="V260" s="12"/>
      <c r="W260" s="12"/>
      <c r="X260" s="12"/>
      <c r="Y260" s="12"/>
      <c r="Z260" s="12"/>
      <c r="AA260" s="12"/>
      <c r="AB260" s="12"/>
      <c r="AC260" s="12"/>
      <c r="AD260" s="12"/>
      <c r="AE260" s="12"/>
      <c r="AF260" s="12"/>
      <c r="AG260" s="12"/>
      <c r="AH260" s="12"/>
      <c r="AI260" s="12"/>
      <c r="AJ260" s="12"/>
      <c r="AK260" s="12"/>
      <c r="AL260" s="12"/>
    </row>
    <row r="261" spans="1:38" x14ac:dyDescent="0.25">
      <c r="A261" s="7" t="s">
        <v>126</v>
      </c>
      <c r="B261" s="35"/>
      <c r="C261" s="11" t="s">
        <v>127</v>
      </c>
      <c r="D261" s="12"/>
      <c r="E261" s="12"/>
      <c r="F261" s="12"/>
      <c r="G261" s="12"/>
      <c r="H261" s="12"/>
      <c r="I261" s="12"/>
      <c r="J261" s="12"/>
      <c r="K261" s="12"/>
      <c r="L261" s="12"/>
      <c r="M261" s="12"/>
      <c r="N261" s="12"/>
      <c r="O261" s="12"/>
      <c r="P261" s="12"/>
      <c r="Q261" s="12"/>
      <c r="R261" s="12"/>
      <c r="S261" s="12"/>
      <c r="T261" s="12"/>
      <c r="U261" s="12"/>
      <c r="V261" s="12"/>
      <c r="W261" s="12"/>
      <c r="X261" s="12"/>
      <c r="Y261" s="12"/>
      <c r="Z261" s="12"/>
      <c r="AA261" s="12"/>
      <c r="AB261" s="12"/>
      <c r="AC261" s="12"/>
      <c r="AD261" s="12"/>
      <c r="AE261" s="12"/>
      <c r="AF261" s="12"/>
      <c r="AG261" s="12"/>
      <c r="AH261" s="12"/>
      <c r="AI261" s="12"/>
      <c r="AJ261" s="12"/>
      <c r="AK261" s="12"/>
      <c r="AL261" s="12"/>
    </row>
    <row r="262" spans="1:38" x14ac:dyDescent="0.25">
      <c r="A262" s="7" t="s">
        <v>128</v>
      </c>
      <c r="B262" s="8"/>
      <c r="C262" s="11" t="s">
        <v>129</v>
      </c>
      <c r="D262" s="12"/>
      <c r="E262" s="12"/>
      <c r="F262" s="12"/>
      <c r="G262" s="12"/>
      <c r="H262" s="12"/>
      <c r="I262" s="12"/>
      <c r="J262" s="12"/>
      <c r="K262" s="12"/>
      <c r="L262" s="12"/>
      <c r="M262" s="12"/>
      <c r="N262" s="12"/>
      <c r="O262" s="12"/>
      <c r="P262" s="12"/>
      <c r="Q262" s="12"/>
      <c r="R262" s="12"/>
      <c r="S262" s="12"/>
      <c r="T262" s="12"/>
      <c r="U262" s="12"/>
      <c r="V262" s="12"/>
      <c r="W262" s="12"/>
      <c r="X262" s="12"/>
      <c r="Y262" s="12"/>
      <c r="Z262" s="12"/>
      <c r="AA262" s="12"/>
      <c r="AB262" s="12"/>
      <c r="AC262" s="12"/>
      <c r="AD262" s="12"/>
      <c r="AE262" s="12"/>
      <c r="AF262" s="12"/>
      <c r="AG262" s="12"/>
      <c r="AH262" s="12"/>
      <c r="AI262" s="12"/>
      <c r="AJ262" s="12"/>
      <c r="AK262" s="12"/>
      <c r="AL262" s="12"/>
    </row>
    <row r="263" spans="1:38" x14ac:dyDescent="0.25">
      <c r="A263" s="7" t="s">
        <v>130</v>
      </c>
      <c r="B263" s="8"/>
      <c r="C263" s="11" t="s">
        <v>295</v>
      </c>
      <c r="D263" s="12"/>
      <c r="E263" s="12"/>
      <c r="F263" s="12"/>
      <c r="G263" s="12"/>
      <c r="H263" s="12"/>
      <c r="I263" s="12"/>
      <c r="J263" s="12"/>
      <c r="K263" s="12"/>
      <c r="L263" s="12"/>
      <c r="M263" s="12"/>
      <c r="N263" s="12"/>
      <c r="O263" s="12"/>
      <c r="P263" s="12"/>
      <c r="Q263" s="12"/>
      <c r="R263" s="12"/>
      <c r="S263" s="12"/>
      <c r="T263" s="12"/>
      <c r="U263" s="12"/>
      <c r="V263" s="12"/>
      <c r="W263" s="12"/>
      <c r="X263" s="12"/>
      <c r="Y263" s="12"/>
      <c r="Z263" s="12"/>
      <c r="AA263" s="12"/>
      <c r="AB263" s="12"/>
      <c r="AC263" s="12"/>
      <c r="AD263" s="12"/>
      <c r="AE263" s="12"/>
      <c r="AF263" s="12"/>
      <c r="AG263" s="12"/>
      <c r="AH263" s="12"/>
      <c r="AI263" s="12"/>
      <c r="AJ263" s="12"/>
      <c r="AK263" s="12"/>
      <c r="AL263" s="12"/>
    </row>
    <row r="264" spans="1:38" x14ac:dyDescent="0.25">
      <c r="B264" s="64"/>
    </row>
    <row r="265" spans="1:38" x14ac:dyDescent="0.25">
      <c r="A265" s="13" t="s">
        <v>167</v>
      </c>
      <c r="B265" s="13"/>
    </row>
    <row r="266" spans="1:38" s="20" customFormat="1" x14ac:dyDescent="0.25">
      <c r="A266" s="36" t="s">
        <v>29</v>
      </c>
      <c r="B266" s="36" t="s">
        <v>168</v>
      </c>
      <c r="C266" s="3"/>
      <c r="D266" s="71" t="str">
        <f>+D$13</f>
        <v>Gesamtanlage</v>
      </c>
      <c r="E266" s="72"/>
      <c r="F266" s="24"/>
      <c r="G266" s="71" t="str">
        <f>+G$13</f>
        <v>Generalplanung</v>
      </c>
      <c r="H266" s="72"/>
      <c r="I266" s="24"/>
      <c r="J266" s="71" t="str">
        <f>+J$13</f>
        <v>Gesamtanlage</v>
      </c>
      <c r="K266" s="72"/>
      <c r="L266" s="24"/>
      <c r="M266" s="71" t="str">
        <f>+M$13</f>
        <v>Gesamtanlage</v>
      </c>
      <c r="N266" s="72"/>
      <c r="O266" s="24"/>
      <c r="P266" s="71" t="str">
        <f>+P$13</f>
        <v>Gesamtanlage</v>
      </c>
      <c r="Q266" s="72"/>
      <c r="R266" s="24"/>
      <c r="S266" s="71" t="str">
        <f>+S$13</f>
        <v>Gesamtanlage</v>
      </c>
      <c r="T266" s="72"/>
      <c r="U266" s="24"/>
      <c r="V266" s="71" t="str">
        <f>+V$13</f>
        <v>Gesamtanlage</v>
      </c>
      <c r="W266" s="72"/>
      <c r="X266" s="24"/>
      <c r="Y266" s="71" t="str">
        <f>+Y$13</f>
        <v>Gesamtanlage</v>
      </c>
      <c r="Z266" s="72"/>
      <c r="AA266" s="24"/>
      <c r="AB266" s="71" t="str">
        <f>+AB$13</f>
        <v>Gesamtanlage</v>
      </c>
      <c r="AC266" s="72"/>
      <c r="AD266" s="15"/>
      <c r="AE266" s="71" t="str">
        <f>+AE$13</f>
        <v>Gesamtanlage</v>
      </c>
      <c r="AF266" s="72"/>
      <c r="AG266" s="24"/>
      <c r="AH266" s="71" t="str">
        <f>+AH$13</f>
        <v>Gesamtanlage</v>
      </c>
      <c r="AI266" s="72"/>
      <c r="AJ266" s="24"/>
      <c r="AK266" s="71"/>
      <c r="AL266" s="72"/>
    </row>
    <row r="267" spans="1:38" x14ac:dyDescent="0.25">
      <c r="A267" s="36" t="s">
        <v>77</v>
      </c>
      <c r="B267" s="36" t="s">
        <v>13</v>
      </c>
      <c r="C267" s="11"/>
      <c r="D267" s="73" t="str">
        <f>+D$15</f>
        <v>Total</v>
      </c>
      <c r="E267" s="74"/>
      <c r="F267" s="34"/>
      <c r="G267" s="73" t="str">
        <f>+G$15</f>
        <v>SIA 102</v>
      </c>
      <c r="H267" s="74" t="str">
        <f>+H$15</f>
        <v>ARCH</v>
      </c>
      <c r="I267" s="34"/>
      <c r="J267" s="73" t="str">
        <f>+J$15</f>
        <v>SIA 102</v>
      </c>
      <c r="K267" s="74" t="str">
        <f>+K$15</f>
        <v>ARCH</v>
      </c>
      <c r="L267" s="24"/>
      <c r="M267" s="73" t="str">
        <f>+M$15</f>
        <v>SIA 103</v>
      </c>
      <c r="N267" s="74" t="str">
        <f>+N$15</f>
        <v>BAUI</v>
      </c>
      <c r="O267" s="4"/>
      <c r="P267" s="73" t="str">
        <f>+P$15</f>
        <v>SIA 105</v>
      </c>
      <c r="Q267" s="74" t="str">
        <f>+Q$15</f>
        <v>LA</v>
      </c>
      <c r="R267" s="15"/>
      <c r="S267" s="73" t="str">
        <f>+S$15</f>
        <v>SIA 108</v>
      </c>
      <c r="T267" s="74" t="str">
        <f>+T$15</f>
        <v>ELEK</v>
      </c>
      <c r="U267" s="15"/>
      <c r="V267" s="73" t="str">
        <f>+V$15</f>
        <v>SIA 108</v>
      </c>
      <c r="W267" s="74" t="str">
        <f>+W$15</f>
        <v>HK</v>
      </c>
      <c r="X267" s="15"/>
      <c r="Y267" s="73" t="str">
        <f>+Y$15</f>
        <v>SIA 108</v>
      </c>
      <c r="Z267" s="74" t="str">
        <f>+Z$15</f>
        <v>LK</v>
      </c>
      <c r="AA267" s="148"/>
      <c r="AB267" s="73" t="str">
        <f>+AB$15</f>
        <v>SIA 108</v>
      </c>
      <c r="AC267" s="74" t="str">
        <f>+AC$15</f>
        <v>SANI</v>
      </c>
      <c r="AD267" s="36"/>
      <c r="AE267" s="73" t="str">
        <f>+AE$15</f>
        <v>SIA 108</v>
      </c>
      <c r="AF267" s="74" t="str">
        <f>+AF$15</f>
        <v>GA</v>
      </c>
      <c r="AG267" s="36"/>
      <c r="AH267" s="73" t="str">
        <f>+AH$15</f>
        <v>SIA 108</v>
      </c>
      <c r="AI267" s="74" t="str">
        <f>+AI$15</f>
        <v>FKOO</v>
      </c>
      <c r="AJ267" s="34"/>
      <c r="AK267" s="73"/>
      <c r="AL267" s="74"/>
    </row>
    <row r="268" spans="1:38" x14ac:dyDescent="0.25">
      <c r="A268" s="93" t="s">
        <v>29</v>
      </c>
      <c r="B268" s="93"/>
      <c r="C268" s="116"/>
      <c r="D268" s="94"/>
      <c r="E268" s="95" t="s">
        <v>31</v>
      </c>
      <c r="F268" s="113"/>
      <c r="G268" s="94"/>
      <c r="H268" s="95" t="s">
        <v>31</v>
      </c>
      <c r="I268" s="113"/>
      <c r="J268" s="94"/>
      <c r="K268" s="95" t="s">
        <v>31</v>
      </c>
      <c r="L268" s="34"/>
      <c r="M268" s="94"/>
      <c r="N268" s="95" t="s">
        <v>31</v>
      </c>
      <c r="O268" s="35"/>
      <c r="P268" s="94"/>
      <c r="Q268" s="95" t="s">
        <v>31</v>
      </c>
      <c r="R268" s="36"/>
      <c r="S268" s="94"/>
      <c r="T268" s="95" t="s">
        <v>31</v>
      </c>
      <c r="U268" s="34"/>
      <c r="V268" s="94"/>
      <c r="W268" s="95" t="s">
        <v>31</v>
      </c>
      <c r="X268" s="35"/>
      <c r="Y268" s="94"/>
      <c r="Z268" s="95" t="s">
        <v>31</v>
      </c>
      <c r="AA268" s="38"/>
      <c r="AB268" s="94"/>
      <c r="AC268" s="95" t="s">
        <v>31</v>
      </c>
      <c r="AD268" s="38"/>
      <c r="AE268" s="94"/>
      <c r="AF268" s="95" t="s">
        <v>31</v>
      </c>
      <c r="AG268" s="38"/>
      <c r="AH268" s="94"/>
      <c r="AI268" s="95" t="s">
        <v>31</v>
      </c>
      <c r="AJ268" s="10"/>
      <c r="AK268" s="94"/>
      <c r="AL268" s="95"/>
    </row>
    <row r="269" spans="1:38" x14ac:dyDescent="0.25">
      <c r="A269" s="36" t="s">
        <v>116</v>
      </c>
      <c r="B269" s="110" t="s">
        <v>117</v>
      </c>
      <c r="C269" s="52"/>
      <c r="D269" s="91"/>
      <c r="E269" s="60">
        <f>SUM(E270:E272)</f>
        <v>437600</v>
      </c>
      <c r="F269" s="11"/>
      <c r="G269" s="91"/>
      <c r="H269" s="60">
        <f>SUM(H270:H272)</f>
        <v>20900</v>
      </c>
      <c r="I269" s="11"/>
      <c r="J269" s="91"/>
      <c r="K269" s="60">
        <f>SUM(K270:K272)</f>
        <v>256300</v>
      </c>
      <c r="L269" s="34"/>
      <c r="M269" s="91"/>
      <c r="N269" s="60">
        <f>SUM(N270:N272)</f>
        <v>4800</v>
      </c>
      <c r="O269" s="35"/>
      <c r="P269" s="91"/>
      <c r="Q269" s="60">
        <f>SUM(Q270:Q272)</f>
        <v>0</v>
      </c>
      <c r="R269" s="36"/>
      <c r="S269" s="91"/>
      <c r="T269" s="60">
        <f>SUM(T270:T272)</f>
        <v>80000</v>
      </c>
      <c r="U269" s="36"/>
      <c r="V269" s="91"/>
      <c r="W269" s="60">
        <f>SUM(W270:W272)</f>
        <v>6300</v>
      </c>
      <c r="X269" s="36"/>
      <c r="Y269" s="91"/>
      <c r="Z269" s="60">
        <f>SUM(Z270:Z272)</f>
        <v>32700</v>
      </c>
      <c r="AA269" s="36"/>
      <c r="AB269" s="91"/>
      <c r="AC269" s="60">
        <f>SUM(AC270:AC272)</f>
        <v>23500</v>
      </c>
      <c r="AD269" s="36"/>
      <c r="AE269" s="91"/>
      <c r="AF269" s="60">
        <f>SUM(AF270:AF272)</f>
        <v>13100</v>
      </c>
      <c r="AG269" s="36"/>
      <c r="AH269" s="91"/>
      <c r="AI269" s="60">
        <f>SUM(AI270:AI272)</f>
        <v>0</v>
      </c>
      <c r="AJ269" s="11"/>
      <c r="AK269" s="91"/>
      <c r="AL269" s="60"/>
    </row>
    <row r="270" spans="1:38" x14ac:dyDescent="0.25">
      <c r="A270" s="36" t="s">
        <v>132</v>
      </c>
      <c r="B270" s="36" t="s">
        <v>249</v>
      </c>
      <c r="C270" s="67"/>
      <c r="D270" s="45"/>
      <c r="E270" s="47">
        <f>+E209+E241</f>
        <v>36800</v>
      </c>
      <c r="F270" s="34"/>
      <c r="G270" s="45"/>
      <c r="H270" s="47">
        <f t="shared" ref="H270:H277" si="48">+H209+H241</f>
        <v>1900</v>
      </c>
      <c r="I270" s="34"/>
      <c r="J270" s="45"/>
      <c r="K270" s="47">
        <f t="shared" ref="K270:K277" si="49">+K209+K241</f>
        <v>23100</v>
      </c>
      <c r="L270" s="35"/>
      <c r="M270" s="45"/>
      <c r="N270" s="47">
        <f t="shared" ref="N270:N277" si="50">+N209+N241</f>
        <v>300</v>
      </c>
      <c r="O270" s="36"/>
      <c r="P270" s="45"/>
      <c r="Q270" s="47">
        <f t="shared" ref="Q270:Q277" si="51">+Q209+Q241</f>
        <v>0</v>
      </c>
      <c r="R270" s="36"/>
      <c r="S270" s="45"/>
      <c r="T270" s="47">
        <f t="shared" ref="T270:T277" si="52">+T209+T241</f>
        <v>4800</v>
      </c>
      <c r="U270" s="36"/>
      <c r="V270" s="45"/>
      <c r="W270" s="47">
        <f t="shared" ref="W270:W276" si="53">+W209+W241</f>
        <v>600</v>
      </c>
      <c r="X270" s="36"/>
      <c r="Y270" s="45"/>
      <c r="Z270" s="47">
        <f t="shared" ref="Z270:Z277" si="54">+Z209+Z241</f>
        <v>3900</v>
      </c>
      <c r="AA270" s="160"/>
      <c r="AB270" s="45"/>
      <c r="AC270" s="47">
        <f t="shared" ref="AC270:AC277" si="55">+AC209+AC241</f>
        <v>1400</v>
      </c>
      <c r="AD270" s="98"/>
      <c r="AE270" s="45"/>
      <c r="AF270" s="47">
        <f t="shared" ref="AF270:AF277" si="56">+AF209+AF241</f>
        <v>800</v>
      </c>
      <c r="AG270" s="98"/>
      <c r="AH270" s="45"/>
      <c r="AI270" s="47">
        <f t="shared" ref="AI270:AI277" si="57">+AI209+AI241</f>
        <v>0</v>
      </c>
      <c r="AJ270" s="11"/>
      <c r="AK270" s="45"/>
      <c r="AL270" s="47"/>
    </row>
    <row r="271" spans="1:38" x14ac:dyDescent="0.25">
      <c r="A271" s="36" t="s">
        <v>138</v>
      </c>
      <c r="B271" s="36" t="s">
        <v>250</v>
      </c>
      <c r="C271" s="67"/>
      <c r="D271" s="45"/>
      <c r="E271" s="47">
        <f>+E210+E242</f>
        <v>154700</v>
      </c>
      <c r="F271" s="34"/>
      <c r="G271" s="45"/>
      <c r="H271" s="47">
        <f t="shared" si="48"/>
        <v>6800</v>
      </c>
      <c r="I271" s="34"/>
      <c r="J271" s="45"/>
      <c r="K271" s="47">
        <f t="shared" si="49"/>
        <v>83300</v>
      </c>
      <c r="L271" s="35"/>
      <c r="M271" s="45"/>
      <c r="N271" s="47">
        <f t="shared" si="50"/>
        <v>1600</v>
      </c>
      <c r="O271" s="36"/>
      <c r="P271" s="45"/>
      <c r="Q271" s="47">
        <f t="shared" si="51"/>
        <v>0</v>
      </c>
      <c r="R271" s="36"/>
      <c r="S271" s="45"/>
      <c r="T271" s="47">
        <f t="shared" si="52"/>
        <v>31200</v>
      </c>
      <c r="U271" s="36"/>
      <c r="V271" s="45"/>
      <c r="W271" s="47">
        <f t="shared" si="53"/>
        <v>2700</v>
      </c>
      <c r="X271" s="36"/>
      <c r="Y271" s="45"/>
      <c r="Z271" s="47">
        <f t="shared" si="54"/>
        <v>13400</v>
      </c>
      <c r="AA271" s="160"/>
      <c r="AB271" s="45"/>
      <c r="AC271" s="47">
        <f t="shared" si="55"/>
        <v>10100</v>
      </c>
      <c r="AD271" s="98"/>
      <c r="AE271" s="45"/>
      <c r="AF271" s="47">
        <f t="shared" si="56"/>
        <v>5600</v>
      </c>
      <c r="AG271" s="98"/>
      <c r="AH271" s="45"/>
      <c r="AI271" s="47">
        <f t="shared" si="57"/>
        <v>0</v>
      </c>
      <c r="AJ271" s="11"/>
      <c r="AK271" s="45"/>
      <c r="AL271" s="47"/>
    </row>
    <row r="272" spans="1:38" x14ac:dyDescent="0.25">
      <c r="A272" s="36" t="s">
        <v>141</v>
      </c>
      <c r="B272" s="36" t="s">
        <v>251</v>
      </c>
      <c r="C272" s="67"/>
      <c r="D272" s="45"/>
      <c r="E272" s="47">
        <f>+E211+E243</f>
        <v>246100</v>
      </c>
      <c r="F272" s="34"/>
      <c r="G272" s="45"/>
      <c r="H272" s="47">
        <f t="shared" si="48"/>
        <v>12200</v>
      </c>
      <c r="I272" s="34"/>
      <c r="J272" s="45"/>
      <c r="K272" s="47">
        <f t="shared" si="49"/>
        <v>149900</v>
      </c>
      <c r="L272" s="35"/>
      <c r="M272" s="45"/>
      <c r="N272" s="47">
        <f t="shared" si="50"/>
        <v>2900</v>
      </c>
      <c r="O272" s="36"/>
      <c r="P272" s="45"/>
      <c r="Q272" s="47">
        <f t="shared" si="51"/>
        <v>0</v>
      </c>
      <c r="R272" s="36"/>
      <c r="S272" s="45"/>
      <c r="T272" s="47">
        <f t="shared" si="52"/>
        <v>44000</v>
      </c>
      <c r="U272" s="36"/>
      <c r="V272" s="45"/>
      <c r="W272" s="47">
        <f t="shared" si="53"/>
        <v>3000</v>
      </c>
      <c r="X272" s="36"/>
      <c r="Y272" s="45"/>
      <c r="Z272" s="47">
        <f t="shared" si="54"/>
        <v>15400</v>
      </c>
      <c r="AA272" s="160"/>
      <c r="AB272" s="45"/>
      <c r="AC272" s="47">
        <f t="shared" si="55"/>
        <v>12000</v>
      </c>
      <c r="AD272" s="98"/>
      <c r="AE272" s="45"/>
      <c r="AF272" s="47">
        <f t="shared" si="56"/>
        <v>6700</v>
      </c>
      <c r="AG272" s="98"/>
      <c r="AH272" s="45"/>
      <c r="AI272" s="47">
        <f t="shared" si="57"/>
        <v>0</v>
      </c>
      <c r="AJ272" s="11"/>
      <c r="AK272" s="45"/>
      <c r="AL272" s="47"/>
    </row>
    <row r="273" spans="1:38" x14ac:dyDescent="0.25">
      <c r="A273" s="36"/>
      <c r="B273" s="36" t="s">
        <v>142</v>
      </c>
      <c r="C273" s="11"/>
      <c r="D273" s="164">
        <f>+D212</f>
        <v>7.6999999999999999E-2</v>
      </c>
      <c r="E273" s="163">
        <f>SUM(H273,K273,N273,Q273,T273,W273,Z273,AC273,AF273,AI273,AL273)</f>
        <v>33700</v>
      </c>
      <c r="F273" s="34"/>
      <c r="G273" s="164">
        <f>+$D273</f>
        <v>7.6999999999999999E-2</v>
      </c>
      <c r="H273" s="163">
        <f t="shared" si="48"/>
        <v>1600</v>
      </c>
      <c r="I273" s="34"/>
      <c r="J273" s="164">
        <f>+$D273</f>
        <v>7.6999999999999999E-2</v>
      </c>
      <c r="K273" s="163">
        <f t="shared" si="49"/>
        <v>19700</v>
      </c>
      <c r="L273" s="34"/>
      <c r="M273" s="164">
        <f>+$D273</f>
        <v>7.6999999999999999E-2</v>
      </c>
      <c r="N273" s="163">
        <f t="shared" si="50"/>
        <v>400</v>
      </c>
      <c r="O273" s="35"/>
      <c r="P273" s="164">
        <f>+$D273</f>
        <v>7.6999999999999999E-2</v>
      </c>
      <c r="Q273" s="163">
        <f t="shared" si="51"/>
        <v>0</v>
      </c>
      <c r="R273" s="36"/>
      <c r="S273" s="164">
        <f>+$D273</f>
        <v>7.6999999999999999E-2</v>
      </c>
      <c r="T273" s="163">
        <f t="shared" si="52"/>
        <v>6200</v>
      </c>
      <c r="U273" s="36"/>
      <c r="V273" s="164">
        <f>+$D273</f>
        <v>7.6999999999999999E-2</v>
      </c>
      <c r="W273" s="163">
        <f t="shared" si="53"/>
        <v>500</v>
      </c>
      <c r="X273" s="36"/>
      <c r="Y273" s="164">
        <f>+$D273</f>
        <v>7.6999999999999999E-2</v>
      </c>
      <c r="Z273" s="163">
        <f t="shared" si="54"/>
        <v>2500</v>
      </c>
      <c r="AA273" s="36"/>
      <c r="AB273" s="164">
        <f>+$D273</f>
        <v>7.6999999999999999E-2</v>
      </c>
      <c r="AC273" s="163">
        <f t="shared" si="55"/>
        <v>1800</v>
      </c>
      <c r="AD273" s="36"/>
      <c r="AE273" s="164">
        <f>+$D273</f>
        <v>7.6999999999999999E-2</v>
      </c>
      <c r="AF273" s="163">
        <f t="shared" si="56"/>
        <v>1000</v>
      </c>
      <c r="AG273" s="36"/>
      <c r="AH273" s="164">
        <f>+$D273</f>
        <v>7.6999999999999999E-2</v>
      </c>
      <c r="AI273" s="163">
        <f t="shared" si="57"/>
        <v>0</v>
      </c>
      <c r="AJ273" s="11"/>
      <c r="AK273" s="164"/>
      <c r="AL273" s="163"/>
    </row>
    <row r="274" spans="1:38" x14ac:dyDescent="0.25">
      <c r="A274" s="36" t="s">
        <v>116</v>
      </c>
      <c r="B274" s="110" t="s">
        <v>160</v>
      </c>
      <c r="C274" s="11"/>
      <c r="D274" s="159"/>
      <c r="E274" s="128">
        <f>+E213+E245</f>
        <v>471300</v>
      </c>
      <c r="F274" s="113"/>
      <c r="G274" s="159"/>
      <c r="H274" s="128">
        <f>+H213+H245</f>
        <v>22500</v>
      </c>
      <c r="I274" s="113"/>
      <c r="J274" s="159"/>
      <c r="K274" s="128">
        <f t="shared" si="49"/>
        <v>276000</v>
      </c>
      <c r="L274" s="113"/>
      <c r="M274" s="159"/>
      <c r="N274" s="128">
        <f t="shared" si="50"/>
        <v>5200</v>
      </c>
      <c r="O274" s="114"/>
      <c r="P274" s="159"/>
      <c r="Q274" s="128">
        <f t="shared" si="51"/>
        <v>0</v>
      </c>
      <c r="R274" s="93"/>
      <c r="S274" s="159"/>
      <c r="T274" s="128">
        <f t="shared" si="52"/>
        <v>86200</v>
      </c>
      <c r="U274" s="93"/>
      <c r="V274" s="159"/>
      <c r="W274" s="128">
        <f t="shared" si="53"/>
        <v>6800</v>
      </c>
      <c r="X274" s="93"/>
      <c r="Y274" s="159"/>
      <c r="Z274" s="128">
        <f t="shared" si="54"/>
        <v>35200</v>
      </c>
      <c r="AA274" s="115"/>
      <c r="AB274" s="159"/>
      <c r="AC274" s="128">
        <f t="shared" si="55"/>
        <v>25300</v>
      </c>
      <c r="AD274" s="115"/>
      <c r="AE274" s="159"/>
      <c r="AF274" s="128">
        <f t="shared" si="56"/>
        <v>14100</v>
      </c>
      <c r="AG274" s="115"/>
      <c r="AH274" s="159"/>
      <c r="AI274" s="128">
        <f t="shared" si="57"/>
        <v>0</v>
      </c>
      <c r="AJ274" s="12"/>
      <c r="AK274" s="159"/>
      <c r="AL274" s="128"/>
    </row>
    <row r="275" spans="1:38" x14ac:dyDescent="0.25">
      <c r="A275" s="36" t="s">
        <v>132</v>
      </c>
      <c r="B275" s="36" t="s">
        <v>249</v>
      </c>
      <c r="C275" s="67"/>
      <c r="D275" s="45"/>
      <c r="E275" s="47">
        <f>+E214+E246</f>
        <v>39600</v>
      </c>
      <c r="F275" s="34"/>
      <c r="G275" s="45"/>
      <c r="H275" s="47">
        <f t="shared" si="48"/>
        <v>2000</v>
      </c>
      <c r="I275" s="34"/>
      <c r="J275" s="45"/>
      <c r="K275" s="47">
        <f t="shared" si="49"/>
        <v>24900</v>
      </c>
      <c r="L275" s="35"/>
      <c r="M275" s="45"/>
      <c r="N275" s="47">
        <f t="shared" si="50"/>
        <v>300</v>
      </c>
      <c r="O275" s="36"/>
      <c r="P275" s="45"/>
      <c r="Q275" s="47">
        <f t="shared" si="51"/>
        <v>0</v>
      </c>
      <c r="R275" s="36"/>
      <c r="S275" s="45"/>
      <c r="T275" s="47">
        <f t="shared" si="52"/>
        <v>5200</v>
      </c>
      <c r="U275" s="36"/>
      <c r="V275" s="45"/>
      <c r="W275" s="47">
        <f t="shared" si="53"/>
        <v>600</v>
      </c>
      <c r="X275" s="36"/>
      <c r="Y275" s="45"/>
      <c r="Z275" s="47">
        <f t="shared" si="54"/>
        <v>4200</v>
      </c>
      <c r="AA275" s="160"/>
      <c r="AB275" s="45"/>
      <c r="AC275" s="47">
        <f t="shared" si="55"/>
        <v>1500</v>
      </c>
      <c r="AD275" s="98"/>
      <c r="AE275" s="45"/>
      <c r="AF275" s="47">
        <f t="shared" si="56"/>
        <v>900</v>
      </c>
      <c r="AG275" s="98"/>
      <c r="AH275" s="45"/>
      <c r="AI275" s="47">
        <f t="shared" si="57"/>
        <v>0</v>
      </c>
      <c r="AJ275" s="11"/>
      <c r="AK275" s="45"/>
      <c r="AL275" s="47"/>
    </row>
    <row r="276" spans="1:38" x14ac:dyDescent="0.25">
      <c r="A276" s="36" t="s">
        <v>138</v>
      </c>
      <c r="B276" s="36" t="s">
        <v>250</v>
      </c>
      <c r="C276" s="67"/>
      <c r="D276" s="45"/>
      <c r="E276" s="47">
        <f>+E215+E247</f>
        <v>166500</v>
      </c>
      <c r="F276" s="34"/>
      <c r="G276" s="45"/>
      <c r="H276" s="47">
        <f t="shared" si="48"/>
        <v>7300</v>
      </c>
      <c r="I276" s="34"/>
      <c r="J276" s="45"/>
      <c r="K276" s="47">
        <f t="shared" si="49"/>
        <v>89700</v>
      </c>
      <c r="L276" s="35"/>
      <c r="M276" s="45"/>
      <c r="N276" s="47">
        <f t="shared" si="50"/>
        <v>1700</v>
      </c>
      <c r="O276" s="36"/>
      <c r="P276" s="45"/>
      <c r="Q276" s="47">
        <f t="shared" si="51"/>
        <v>0</v>
      </c>
      <c r="R276" s="36"/>
      <c r="S276" s="45"/>
      <c r="T276" s="47">
        <f t="shared" si="52"/>
        <v>33600</v>
      </c>
      <c r="U276" s="36"/>
      <c r="V276" s="45"/>
      <c r="W276" s="47">
        <f t="shared" si="53"/>
        <v>2900</v>
      </c>
      <c r="X276" s="36"/>
      <c r="Y276" s="45"/>
      <c r="Z276" s="47">
        <f t="shared" si="54"/>
        <v>14400</v>
      </c>
      <c r="AA276" s="160"/>
      <c r="AB276" s="45"/>
      <c r="AC276" s="47">
        <f t="shared" si="55"/>
        <v>10900</v>
      </c>
      <c r="AD276" s="98"/>
      <c r="AE276" s="45"/>
      <c r="AF276" s="47">
        <f t="shared" si="56"/>
        <v>6000</v>
      </c>
      <c r="AG276" s="98"/>
      <c r="AH276" s="45"/>
      <c r="AI276" s="47">
        <f t="shared" si="57"/>
        <v>0</v>
      </c>
      <c r="AJ276" s="11"/>
      <c r="AK276" s="45"/>
      <c r="AL276" s="47"/>
    </row>
    <row r="277" spans="1:38" x14ac:dyDescent="0.25">
      <c r="A277" s="36" t="s">
        <v>141</v>
      </c>
      <c r="B277" s="36" t="s">
        <v>251</v>
      </c>
      <c r="C277" s="67"/>
      <c r="D277" s="167"/>
      <c r="E277" s="168">
        <f>+E216+E248</f>
        <v>265200</v>
      </c>
      <c r="F277" s="34"/>
      <c r="G277" s="167"/>
      <c r="H277" s="168">
        <f t="shared" si="48"/>
        <v>13200</v>
      </c>
      <c r="I277" s="34"/>
      <c r="J277" s="167"/>
      <c r="K277" s="168">
        <f t="shared" si="49"/>
        <v>161400</v>
      </c>
      <c r="L277" s="35"/>
      <c r="M277" s="167"/>
      <c r="N277" s="168">
        <f t="shared" si="50"/>
        <v>3200</v>
      </c>
      <c r="O277" s="36"/>
      <c r="P277" s="167"/>
      <c r="Q277" s="168">
        <f t="shared" si="51"/>
        <v>0</v>
      </c>
      <c r="R277" s="36"/>
      <c r="S277" s="167"/>
      <c r="T277" s="168">
        <f t="shared" si="52"/>
        <v>47400</v>
      </c>
      <c r="U277" s="36"/>
      <c r="V277" s="167"/>
      <c r="W277" s="168">
        <f t="shared" ref="W277" si="58">+W216+W248</f>
        <v>3300</v>
      </c>
      <c r="X277" s="36"/>
      <c r="Y277" s="167"/>
      <c r="Z277" s="168">
        <f t="shared" si="54"/>
        <v>16600</v>
      </c>
      <c r="AA277" s="160"/>
      <c r="AB277" s="167"/>
      <c r="AC277" s="168">
        <f t="shared" si="55"/>
        <v>12900</v>
      </c>
      <c r="AD277" s="98"/>
      <c r="AE277" s="167"/>
      <c r="AF277" s="168">
        <f t="shared" si="56"/>
        <v>7200</v>
      </c>
      <c r="AG277" s="98"/>
      <c r="AH277" s="167"/>
      <c r="AI277" s="168">
        <f t="shared" si="57"/>
        <v>0</v>
      </c>
      <c r="AJ277" s="11"/>
      <c r="AK277" s="167"/>
      <c r="AL277" s="168"/>
    </row>
    <row r="278" spans="1:38" x14ac:dyDescent="0.25">
      <c r="B278" s="64" t="s">
        <v>161</v>
      </c>
      <c r="E278" s="65"/>
    </row>
    <row r="279" spans="1:38" s="20" customFormat="1" x14ac:dyDescent="0.25">
      <c r="A279" s="14"/>
      <c r="B279" s="14"/>
      <c r="C279" s="14"/>
      <c r="D279" s="14"/>
      <c r="E279" s="14"/>
      <c r="F279" s="14"/>
      <c r="G279" s="14"/>
      <c r="H279" s="14"/>
      <c r="I279" s="14"/>
      <c r="J279" s="14"/>
      <c r="K279" s="14"/>
      <c r="L279" s="14"/>
      <c r="M279" s="14"/>
      <c r="N279" s="14"/>
      <c r="O279" s="14"/>
      <c r="P279" s="14"/>
      <c r="Q279" s="14"/>
      <c r="R279" s="14"/>
      <c r="S279" s="14"/>
      <c r="T279" s="14"/>
      <c r="U279" s="14"/>
      <c r="V279" s="14"/>
      <c r="W279" s="14"/>
      <c r="X279" s="14"/>
      <c r="Y279" s="14"/>
      <c r="Z279" s="14"/>
      <c r="AA279" s="192"/>
      <c r="AB279" s="14"/>
      <c r="AC279" s="14"/>
      <c r="AD279" s="14"/>
      <c r="AE279" s="14"/>
      <c r="AF279" s="14"/>
      <c r="AG279" s="14"/>
      <c r="AH279" s="14"/>
      <c r="AI279" s="14"/>
      <c r="AJ279" s="14"/>
      <c r="AK279" s="14"/>
      <c r="AL279" s="14"/>
    </row>
    <row r="280" spans="1:38" x14ac:dyDescent="0.25">
      <c r="A280" s="13" t="s">
        <v>248</v>
      </c>
      <c r="B280" s="13"/>
    </row>
    <row r="281" spans="1:38" x14ac:dyDescent="0.25">
      <c r="A281" s="93" t="s">
        <v>174</v>
      </c>
      <c r="B281" s="93" t="s">
        <v>189</v>
      </c>
      <c r="C281" s="193"/>
      <c r="D281" s="94" t="s">
        <v>182</v>
      </c>
      <c r="E281" s="95" t="s">
        <v>181</v>
      </c>
      <c r="F281" s="113"/>
      <c r="G281" s="94" t="s">
        <v>182</v>
      </c>
      <c r="H281" s="95" t="s">
        <v>181</v>
      </c>
      <c r="I281" s="113"/>
      <c r="J281" s="94" t="s">
        <v>182</v>
      </c>
      <c r="K281" s="95" t="s">
        <v>181</v>
      </c>
      <c r="L281" s="34"/>
      <c r="M281" s="94" t="s">
        <v>182</v>
      </c>
      <c r="N281" s="95" t="s">
        <v>181</v>
      </c>
      <c r="O281" s="35"/>
      <c r="P281" s="94" t="s">
        <v>182</v>
      </c>
      <c r="Q281" s="95" t="s">
        <v>181</v>
      </c>
      <c r="R281" s="36"/>
      <c r="S281" s="94" t="s">
        <v>182</v>
      </c>
      <c r="T281" s="95" t="s">
        <v>181</v>
      </c>
      <c r="U281" s="34"/>
      <c r="V281" s="94" t="s">
        <v>182</v>
      </c>
      <c r="W281" s="95" t="s">
        <v>181</v>
      </c>
      <c r="X281" s="35"/>
      <c r="Y281" s="94" t="s">
        <v>182</v>
      </c>
      <c r="Z281" s="95" t="s">
        <v>181</v>
      </c>
      <c r="AA281" s="38"/>
      <c r="AB281" s="94" t="s">
        <v>182</v>
      </c>
      <c r="AC281" s="95" t="s">
        <v>181</v>
      </c>
      <c r="AD281" s="38"/>
      <c r="AE281" s="94" t="s">
        <v>182</v>
      </c>
      <c r="AF281" s="95" t="s">
        <v>181</v>
      </c>
      <c r="AG281" s="38"/>
      <c r="AH281" s="94" t="s">
        <v>182</v>
      </c>
      <c r="AI281" s="95" t="s">
        <v>181</v>
      </c>
      <c r="AJ281" s="10"/>
      <c r="AK281" s="94"/>
      <c r="AL281" s="95"/>
    </row>
    <row r="282" spans="1:38" s="20" customFormat="1" x14ac:dyDescent="0.25">
      <c r="A282" s="36" t="s">
        <v>139</v>
      </c>
      <c r="B282" s="36" t="s">
        <v>179</v>
      </c>
      <c r="C282" s="194"/>
      <c r="D282" s="195"/>
      <c r="E282" s="196"/>
      <c r="F282" s="197"/>
      <c r="G282" s="195"/>
      <c r="H282" s="198"/>
      <c r="I282" s="197"/>
      <c r="J282" s="195"/>
      <c r="K282" s="198"/>
      <c r="L282" s="199"/>
      <c r="M282" s="195"/>
      <c r="N282" s="194"/>
      <c r="O282" s="200"/>
      <c r="P282" s="195"/>
      <c r="Q282" s="194"/>
      <c r="R282" s="200"/>
      <c r="S282" s="195"/>
      <c r="T282" s="194"/>
      <c r="U282" s="200"/>
      <c r="V282" s="195"/>
      <c r="W282" s="194"/>
      <c r="X282" s="200"/>
      <c r="Y282" s="195"/>
      <c r="Z282" s="194"/>
      <c r="AA282" s="201"/>
      <c r="AB282" s="195"/>
      <c r="AC282" s="194"/>
      <c r="AD282" s="200"/>
      <c r="AE282" s="195"/>
      <c r="AF282" s="194"/>
      <c r="AG282" s="200"/>
      <c r="AH282" s="195"/>
      <c r="AI282" s="194"/>
      <c r="AJ282" s="200"/>
      <c r="AK282" s="195"/>
      <c r="AL282" s="194"/>
    </row>
    <row r="283" spans="1:38" s="20" customFormat="1" x14ac:dyDescent="0.25">
      <c r="A283" s="36" t="s">
        <v>62</v>
      </c>
      <c r="B283" s="36" t="s">
        <v>187</v>
      </c>
      <c r="C283" s="194"/>
      <c r="D283" s="25"/>
      <c r="E283" s="202"/>
      <c r="F283" s="24"/>
      <c r="G283" s="25"/>
      <c r="H283" s="198"/>
      <c r="I283" s="24"/>
      <c r="J283" s="25"/>
      <c r="K283" s="198"/>
      <c r="L283" s="4"/>
      <c r="M283" s="25"/>
      <c r="N283" s="198"/>
      <c r="O283" s="15"/>
      <c r="P283" s="25"/>
      <c r="Q283" s="198"/>
      <c r="R283" s="15"/>
      <c r="S283" s="25"/>
      <c r="T283" s="198"/>
      <c r="U283" s="15"/>
      <c r="V283" s="25"/>
      <c r="W283" s="198"/>
      <c r="X283" s="15"/>
      <c r="Y283" s="25"/>
      <c r="Z283" s="198"/>
      <c r="AA283" s="148"/>
      <c r="AB283" s="25"/>
      <c r="AC283" s="198"/>
      <c r="AD283" s="15"/>
      <c r="AE283" s="25"/>
      <c r="AF283" s="198"/>
      <c r="AG283" s="15"/>
      <c r="AH283" s="25"/>
      <c r="AI283" s="198"/>
      <c r="AJ283" s="15"/>
      <c r="AK283" s="25"/>
      <c r="AL283" s="198"/>
    </row>
    <row r="284" spans="1:38" s="20" customFormat="1" x14ac:dyDescent="0.25">
      <c r="A284" s="36" t="s">
        <v>175</v>
      </c>
      <c r="B284" s="36" t="s">
        <v>183</v>
      </c>
      <c r="C284" s="194"/>
      <c r="D284" s="25"/>
      <c r="E284" s="202"/>
      <c r="F284" s="24"/>
      <c r="G284" s="25"/>
      <c r="H284" s="232"/>
      <c r="I284" s="24"/>
      <c r="J284" s="25"/>
      <c r="K284" s="198"/>
      <c r="L284" s="4"/>
      <c r="M284" s="25"/>
      <c r="N284" s="198"/>
      <c r="O284" s="15"/>
      <c r="P284" s="25"/>
      <c r="Q284" s="198"/>
      <c r="R284" s="15"/>
      <c r="S284" s="25"/>
      <c r="T284" s="198"/>
      <c r="U284" s="15"/>
      <c r="V284" s="25"/>
      <c r="W284" s="198"/>
      <c r="X284" s="15"/>
      <c r="Y284" s="25"/>
      <c r="Z284" s="198"/>
      <c r="AA284" s="148"/>
      <c r="AB284" s="25"/>
      <c r="AC284" s="198"/>
      <c r="AD284" s="15"/>
      <c r="AE284" s="25"/>
      <c r="AF284" s="198"/>
      <c r="AG284" s="15"/>
      <c r="AH284" s="25"/>
      <c r="AI284" s="198"/>
      <c r="AJ284" s="15"/>
      <c r="AK284" s="25"/>
      <c r="AL284" s="198"/>
    </row>
    <row r="285" spans="1:38" s="20" customFormat="1" x14ac:dyDescent="0.25">
      <c r="A285" s="36" t="s">
        <v>176</v>
      </c>
      <c r="B285" s="36" t="s">
        <v>184</v>
      </c>
      <c r="C285" s="194"/>
      <c r="D285" s="25"/>
      <c r="E285" s="202"/>
      <c r="F285" s="24"/>
      <c r="G285" s="25"/>
      <c r="H285" s="198"/>
      <c r="I285" s="24"/>
      <c r="J285" s="25"/>
      <c r="K285" s="198"/>
      <c r="L285" s="4"/>
      <c r="M285" s="25"/>
      <c r="N285" s="198"/>
      <c r="O285" s="15"/>
      <c r="P285" s="25"/>
      <c r="Q285" s="198"/>
      <c r="R285" s="15"/>
      <c r="S285" s="25"/>
      <c r="T285" s="198"/>
      <c r="U285" s="15"/>
      <c r="V285" s="25"/>
      <c r="W285" s="198"/>
      <c r="X285" s="15"/>
      <c r="Y285" s="25"/>
      <c r="Z285" s="198"/>
      <c r="AA285" s="148"/>
      <c r="AB285" s="25"/>
      <c r="AC285" s="198"/>
      <c r="AD285" s="15"/>
      <c r="AE285" s="25"/>
      <c r="AF285" s="198"/>
      <c r="AG285" s="15"/>
      <c r="AH285" s="25"/>
      <c r="AI285" s="198"/>
      <c r="AJ285" s="15"/>
      <c r="AK285" s="25"/>
      <c r="AL285" s="198"/>
    </row>
    <row r="286" spans="1:38" s="20" customFormat="1" x14ac:dyDescent="0.25">
      <c r="A286" s="36" t="s">
        <v>177</v>
      </c>
      <c r="B286" s="36" t="s">
        <v>185</v>
      </c>
      <c r="C286" s="194"/>
      <c r="D286" s="25"/>
      <c r="E286" s="202"/>
      <c r="F286" s="24"/>
      <c r="G286" s="25"/>
      <c r="H286" s="198"/>
      <c r="I286" s="24"/>
      <c r="J286" s="25"/>
      <c r="K286" s="198"/>
      <c r="L286" s="4"/>
      <c r="M286" s="25"/>
      <c r="N286" s="198"/>
      <c r="O286" s="15"/>
      <c r="P286" s="25"/>
      <c r="Q286" s="198"/>
      <c r="R286" s="15"/>
      <c r="S286" s="25"/>
      <c r="T286" s="198"/>
      <c r="U286" s="15"/>
      <c r="V286" s="25"/>
      <c r="W286" s="198"/>
      <c r="X286" s="15"/>
      <c r="Y286" s="25"/>
      <c r="Z286" s="198"/>
      <c r="AA286" s="148"/>
      <c r="AB286" s="25"/>
      <c r="AC286" s="198"/>
      <c r="AD286" s="15"/>
      <c r="AE286" s="25"/>
      <c r="AF286" s="198"/>
      <c r="AG286" s="15"/>
      <c r="AH286" s="25"/>
      <c r="AI286" s="198"/>
      <c r="AJ286" s="15"/>
      <c r="AK286" s="25"/>
      <c r="AL286" s="198"/>
    </row>
    <row r="287" spans="1:38" s="20" customFormat="1" x14ac:dyDescent="0.25">
      <c r="A287" s="36" t="s">
        <v>146</v>
      </c>
      <c r="B287" s="36" t="s">
        <v>188</v>
      </c>
      <c r="C287" s="194"/>
      <c r="D287" s="25"/>
      <c r="E287" s="202"/>
      <c r="F287" s="24"/>
      <c r="G287" s="25"/>
      <c r="H287" s="198"/>
      <c r="I287" s="24"/>
      <c r="J287" s="25"/>
      <c r="K287" s="198"/>
      <c r="L287" s="4"/>
      <c r="M287" s="25"/>
      <c r="N287" s="198"/>
      <c r="O287" s="15"/>
      <c r="P287" s="25"/>
      <c r="Q287" s="198"/>
      <c r="R287" s="15"/>
      <c r="S287" s="25"/>
      <c r="T287" s="198"/>
      <c r="U287" s="15"/>
      <c r="V287" s="25"/>
      <c r="W287" s="198"/>
      <c r="X287" s="15"/>
      <c r="Y287" s="25"/>
      <c r="Z287" s="198"/>
      <c r="AA287" s="148"/>
      <c r="AB287" s="25"/>
      <c r="AC287" s="198"/>
      <c r="AD287" s="15"/>
      <c r="AE287" s="25"/>
      <c r="AF287" s="198"/>
      <c r="AG287" s="15"/>
      <c r="AH287" s="25"/>
      <c r="AI287" s="198"/>
      <c r="AJ287" s="15"/>
      <c r="AK287" s="25"/>
      <c r="AL287" s="198"/>
    </row>
    <row r="288" spans="1:38" s="20" customFormat="1" x14ac:dyDescent="0.25">
      <c r="A288" s="36" t="s">
        <v>178</v>
      </c>
      <c r="B288" s="36" t="s">
        <v>186</v>
      </c>
      <c r="C288" s="194"/>
      <c r="D288" s="25"/>
      <c r="E288" s="202"/>
      <c r="F288" s="24"/>
      <c r="G288" s="25"/>
      <c r="H288" s="198"/>
      <c r="I288" s="24"/>
      <c r="J288" s="25"/>
      <c r="K288" s="198"/>
      <c r="L288" s="4"/>
      <c r="M288" s="25"/>
      <c r="N288" s="198"/>
      <c r="O288" s="15"/>
      <c r="P288" s="25"/>
      <c r="Q288" s="198"/>
      <c r="R288" s="15"/>
      <c r="S288" s="25"/>
      <c r="T288" s="198"/>
      <c r="U288" s="15"/>
      <c r="V288" s="25"/>
      <c r="W288" s="198"/>
      <c r="X288" s="15"/>
      <c r="Y288" s="25"/>
      <c r="Z288" s="198"/>
      <c r="AA288" s="148"/>
      <c r="AB288" s="25"/>
      <c r="AC288" s="198"/>
      <c r="AD288" s="15"/>
      <c r="AE288" s="25"/>
      <c r="AF288" s="198"/>
      <c r="AG288" s="15"/>
      <c r="AH288" s="25"/>
      <c r="AI288" s="198"/>
      <c r="AJ288" s="15"/>
      <c r="AK288" s="25"/>
      <c r="AL288" s="198"/>
    </row>
    <row r="289" spans="1:38" s="20" customFormat="1" x14ac:dyDescent="0.25">
      <c r="A289" s="52" t="s">
        <v>8</v>
      </c>
      <c r="B289" s="68" t="s">
        <v>8</v>
      </c>
      <c r="C289" s="203"/>
      <c r="D289" s="25"/>
      <c r="E289" s="204"/>
      <c r="F289" s="24"/>
      <c r="G289" s="25"/>
      <c r="H289" s="202"/>
      <c r="I289" s="24"/>
      <c r="J289" s="25"/>
      <c r="K289" s="202"/>
      <c r="L289" s="4"/>
      <c r="M289" s="25"/>
      <c r="N289" s="202"/>
      <c r="O289" s="15"/>
      <c r="P289" s="25"/>
      <c r="Q289" s="202"/>
      <c r="R289" s="15"/>
      <c r="S289" s="25"/>
      <c r="T289" s="202"/>
      <c r="U289" s="15"/>
      <c r="V289" s="25"/>
      <c r="W289" s="202"/>
      <c r="X289" s="15"/>
      <c r="Y289" s="25"/>
      <c r="Z289" s="202"/>
      <c r="AA289" s="148"/>
      <c r="AB289" s="25"/>
      <c r="AC289" s="202"/>
      <c r="AD289" s="15"/>
      <c r="AE289" s="25"/>
      <c r="AF289" s="202"/>
      <c r="AG289" s="15"/>
      <c r="AH289" s="25"/>
      <c r="AI289" s="202"/>
      <c r="AJ289" s="15"/>
      <c r="AK289" s="25"/>
      <c r="AL289" s="202"/>
    </row>
    <row r="290" spans="1:38" s="20" customFormat="1" x14ac:dyDescent="0.25">
      <c r="A290" s="36" t="s">
        <v>180</v>
      </c>
      <c r="B290" s="36" t="s">
        <v>226</v>
      </c>
      <c r="C290" s="280" t="s">
        <v>31</v>
      </c>
      <c r="D290" s="205"/>
      <c r="E290" s="206"/>
      <c r="F290" s="24"/>
      <c r="G290" s="281"/>
      <c r="H290" s="282">
        <f>H185</f>
        <v>115</v>
      </c>
      <c r="I290" s="24"/>
      <c r="J290" s="281"/>
      <c r="K290" s="282">
        <f>K185</f>
        <v>115</v>
      </c>
      <c r="L290" s="4"/>
      <c r="M290" s="281"/>
      <c r="N290" s="282">
        <f>N185</f>
        <v>115</v>
      </c>
      <c r="O290" s="15"/>
      <c r="P290" s="281"/>
      <c r="Q290" s="282">
        <f>Q185</f>
        <v>115</v>
      </c>
      <c r="R290" s="15"/>
      <c r="S290" s="281"/>
      <c r="T290" s="282">
        <f>T185</f>
        <v>115</v>
      </c>
      <c r="U290" s="15"/>
      <c r="V290" s="281"/>
      <c r="W290" s="282">
        <f>W185</f>
        <v>115</v>
      </c>
      <c r="X290" s="15"/>
      <c r="Y290" s="281"/>
      <c r="Z290" s="282">
        <f>Z185</f>
        <v>115</v>
      </c>
      <c r="AA290" s="148"/>
      <c r="AB290" s="281"/>
      <c r="AC290" s="282">
        <f>AC185</f>
        <v>115</v>
      </c>
      <c r="AD290" s="15"/>
      <c r="AE290" s="281"/>
      <c r="AF290" s="282">
        <f>AF185</f>
        <v>115</v>
      </c>
      <c r="AG290" s="15"/>
      <c r="AH290" s="281" t="s">
        <v>246</v>
      </c>
      <c r="AI290" s="282">
        <f>AI185</f>
        <v>115</v>
      </c>
      <c r="AJ290" s="15"/>
      <c r="AK290" s="281"/>
      <c r="AL290" s="282"/>
    </row>
    <row r="291" spans="1:38" s="20" customFormat="1" x14ac:dyDescent="0.25">
      <c r="A291" s="14"/>
      <c r="B291" s="14"/>
      <c r="C291" s="14"/>
      <c r="D291" s="14"/>
      <c r="E291" s="14"/>
      <c r="F291" s="14"/>
      <c r="G291" s="14"/>
      <c r="H291" s="14"/>
      <c r="I291" s="14"/>
      <c r="J291" s="14"/>
      <c r="K291" s="14"/>
      <c r="L291" s="14"/>
      <c r="M291" s="14"/>
      <c r="N291" s="14"/>
      <c r="O291" s="14"/>
      <c r="P291" s="14"/>
      <c r="Q291" s="14"/>
      <c r="R291" s="14"/>
      <c r="S291" s="14"/>
      <c r="T291" s="14"/>
      <c r="U291" s="14"/>
      <c r="V291" s="14"/>
      <c r="W291" s="14"/>
      <c r="X291" s="14"/>
      <c r="Y291" s="14"/>
      <c r="Z291" s="14"/>
      <c r="AA291" s="192"/>
      <c r="AB291" s="14"/>
      <c r="AC291" s="14"/>
      <c r="AD291" s="14"/>
      <c r="AE291" s="14"/>
      <c r="AF291" s="14"/>
      <c r="AG291" s="14"/>
      <c r="AH291" s="14"/>
      <c r="AI291" s="14"/>
      <c r="AJ291" s="14"/>
      <c r="AK291" s="14"/>
      <c r="AL291" s="14"/>
    </row>
    <row r="292" spans="1:38" x14ac:dyDescent="0.25">
      <c r="A292" s="13" t="s">
        <v>145</v>
      </c>
      <c r="B292" s="13"/>
    </row>
    <row r="293" spans="1:38" x14ac:dyDescent="0.25">
      <c r="A293" s="93" t="s">
        <v>77</v>
      </c>
      <c r="B293" s="93" t="s">
        <v>13</v>
      </c>
      <c r="C293" s="116"/>
      <c r="D293" s="94" t="s">
        <v>30</v>
      </c>
      <c r="E293" s="95" t="s">
        <v>31</v>
      </c>
      <c r="F293" s="113"/>
      <c r="G293" s="94" t="s">
        <v>30</v>
      </c>
      <c r="H293" s="95" t="s">
        <v>31</v>
      </c>
      <c r="I293" s="113"/>
      <c r="J293" s="94" t="s">
        <v>30</v>
      </c>
      <c r="K293" s="95" t="s">
        <v>31</v>
      </c>
      <c r="L293" s="34"/>
      <c r="M293" s="94" t="s">
        <v>30</v>
      </c>
      <c r="N293" s="95" t="s">
        <v>31</v>
      </c>
      <c r="O293" s="35"/>
      <c r="P293" s="94" t="s">
        <v>30</v>
      </c>
      <c r="Q293" s="95" t="s">
        <v>31</v>
      </c>
      <c r="R293" s="36"/>
      <c r="S293" s="94" t="s">
        <v>30</v>
      </c>
      <c r="T293" s="95" t="s">
        <v>31</v>
      </c>
      <c r="U293" s="34"/>
      <c r="V293" s="94" t="s">
        <v>30</v>
      </c>
      <c r="W293" s="95" t="s">
        <v>31</v>
      </c>
      <c r="X293" s="35"/>
      <c r="Y293" s="94" t="s">
        <v>30</v>
      </c>
      <c r="Z293" s="95" t="s">
        <v>31</v>
      </c>
      <c r="AA293" s="38"/>
      <c r="AB293" s="94" t="s">
        <v>30</v>
      </c>
      <c r="AC293" s="95" t="s">
        <v>31</v>
      </c>
      <c r="AD293" s="38"/>
      <c r="AE293" s="94" t="s">
        <v>30</v>
      </c>
      <c r="AF293" s="95" t="s">
        <v>31</v>
      </c>
      <c r="AG293" s="38"/>
      <c r="AH293" s="94" t="s">
        <v>30</v>
      </c>
      <c r="AI293" s="95" t="s">
        <v>31</v>
      </c>
      <c r="AJ293" s="10"/>
      <c r="AK293" s="94"/>
      <c r="AL293" s="95"/>
    </row>
    <row r="294" spans="1:38" s="20" customFormat="1" x14ac:dyDescent="0.25">
      <c r="A294" s="15"/>
      <c r="B294" s="15" t="s">
        <v>131</v>
      </c>
      <c r="C294" s="15"/>
      <c r="D294" s="169"/>
      <c r="E294" s="170"/>
      <c r="F294" s="171"/>
      <c r="G294" s="169"/>
      <c r="H294" s="170"/>
      <c r="I294" s="171"/>
      <c r="J294" s="169"/>
      <c r="K294" s="170"/>
      <c r="L294" s="172"/>
      <c r="M294" s="169"/>
      <c r="N294" s="170"/>
      <c r="O294" s="173"/>
      <c r="P294" s="169"/>
      <c r="Q294" s="170"/>
      <c r="R294" s="174"/>
      <c r="S294" s="169"/>
      <c r="T294" s="170"/>
      <c r="U294" s="173"/>
      <c r="V294" s="169"/>
      <c r="W294" s="170"/>
      <c r="X294" s="174"/>
      <c r="Y294" s="169"/>
      <c r="Z294" s="170"/>
      <c r="AA294" s="173"/>
      <c r="AB294" s="169"/>
      <c r="AC294" s="170"/>
      <c r="AD294" s="174"/>
      <c r="AE294" s="169"/>
      <c r="AF294" s="170"/>
      <c r="AG294" s="173"/>
      <c r="AH294" s="169"/>
      <c r="AI294" s="170"/>
      <c r="AJ294" s="171"/>
      <c r="AK294" s="169"/>
      <c r="AL294" s="170"/>
    </row>
    <row r="295" spans="1:38" x14ac:dyDescent="0.25">
      <c r="A295" s="36" t="s">
        <v>132</v>
      </c>
      <c r="B295" s="36" t="s">
        <v>207</v>
      </c>
      <c r="C295" s="274" t="s">
        <v>262</v>
      </c>
      <c r="D295" s="76"/>
      <c r="E295" s="134">
        <f>SUM(H295,K295,N295,Q295,T295,W295,Z295,AC295,AF295,AI295,AL295)</f>
        <v>1470</v>
      </c>
      <c r="F295" s="34"/>
      <c r="G295" s="233">
        <v>0.04</v>
      </c>
      <c r="H295" s="207">
        <f>ROUND(+H270*G295,-1)</f>
        <v>80</v>
      </c>
      <c r="I295" s="34"/>
      <c r="J295" s="233">
        <v>0.04</v>
      </c>
      <c r="K295" s="207">
        <f>ROUND(+K270*J295,-1)</f>
        <v>920</v>
      </c>
      <c r="L295" s="4"/>
      <c r="M295" s="233">
        <v>0.04</v>
      </c>
      <c r="N295" s="207">
        <f>ROUND(+N270*M295,-1)</f>
        <v>10</v>
      </c>
      <c r="O295" s="15"/>
      <c r="P295" s="233">
        <v>0.04</v>
      </c>
      <c r="Q295" s="207">
        <f>ROUND(+Q270*P295,-1)</f>
        <v>0</v>
      </c>
      <c r="R295" s="15"/>
      <c r="S295" s="233">
        <v>0.04</v>
      </c>
      <c r="T295" s="207">
        <f>ROUND(+T270*S295,-1)</f>
        <v>190</v>
      </c>
      <c r="U295" s="15"/>
      <c r="V295" s="233">
        <v>0.04</v>
      </c>
      <c r="W295" s="207">
        <f>ROUND(+W270*V295,-1)</f>
        <v>20</v>
      </c>
      <c r="X295" s="15"/>
      <c r="Y295" s="233">
        <v>0.04</v>
      </c>
      <c r="Z295" s="207">
        <f>ROUND(+Z270*Y295,-1)</f>
        <v>160</v>
      </c>
      <c r="AA295" s="103"/>
      <c r="AB295" s="233">
        <v>0.04</v>
      </c>
      <c r="AC295" s="207">
        <f>ROUND(+AC270*AB295,-1)</f>
        <v>60</v>
      </c>
      <c r="AD295" s="103"/>
      <c r="AE295" s="233">
        <v>0.04</v>
      </c>
      <c r="AF295" s="207">
        <f>ROUND(+AF270*AE295,-1)</f>
        <v>30</v>
      </c>
      <c r="AG295" s="103"/>
      <c r="AH295" s="233">
        <v>0.04</v>
      </c>
      <c r="AI295" s="207">
        <f>ROUND(+AI270*AH295,-2)</f>
        <v>0</v>
      </c>
      <c r="AJ295" s="24"/>
      <c r="AK295" s="233"/>
      <c r="AL295" s="207"/>
    </row>
    <row r="296" spans="1:38" x14ac:dyDescent="0.25">
      <c r="A296" s="36" t="s">
        <v>132</v>
      </c>
      <c r="B296" s="36" t="s">
        <v>205</v>
      </c>
      <c r="C296" s="11" t="s">
        <v>8</v>
      </c>
      <c r="D296" s="82"/>
      <c r="E296" s="136"/>
      <c r="F296" s="34"/>
      <c r="G296" s="82"/>
      <c r="H296" s="207"/>
      <c r="I296" s="34"/>
      <c r="J296" s="82"/>
      <c r="K296" s="207"/>
      <c r="L296" s="4"/>
      <c r="M296" s="82"/>
      <c r="N296" s="207"/>
      <c r="O296" s="15"/>
      <c r="P296" s="82"/>
      <c r="Q296" s="207"/>
      <c r="R296" s="15"/>
      <c r="S296" s="82"/>
      <c r="T296" s="186"/>
      <c r="U296" s="15"/>
      <c r="V296" s="82"/>
      <c r="W296" s="186"/>
      <c r="X296" s="15"/>
      <c r="Y296" s="82"/>
      <c r="Z296" s="186"/>
      <c r="AA296" s="15"/>
      <c r="AB296" s="82"/>
      <c r="AC296" s="186"/>
      <c r="AD296" s="15"/>
      <c r="AE296" s="82"/>
      <c r="AF296" s="186"/>
      <c r="AG296" s="15"/>
      <c r="AH296" s="82"/>
      <c r="AI296" s="186"/>
      <c r="AJ296" s="24"/>
      <c r="AK296" s="82"/>
      <c r="AL296" s="186"/>
    </row>
    <row r="297" spans="1:38" x14ac:dyDescent="0.25">
      <c r="A297" s="36" t="s">
        <v>132</v>
      </c>
      <c r="B297" s="36" t="s">
        <v>205</v>
      </c>
      <c r="C297" s="11" t="s">
        <v>8</v>
      </c>
      <c r="D297" s="82"/>
      <c r="E297" s="136"/>
      <c r="F297" s="34"/>
      <c r="G297" s="82"/>
      <c r="H297" s="207"/>
      <c r="I297" s="34"/>
      <c r="J297" s="82"/>
      <c r="K297" s="207"/>
      <c r="L297" s="4"/>
      <c r="M297" s="82"/>
      <c r="N297" s="207"/>
      <c r="O297" s="15"/>
      <c r="P297" s="82"/>
      <c r="Q297" s="207"/>
      <c r="R297" s="15"/>
      <c r="S297" s="82"/>
      <c r="T297" s="186"/>
      <c r="U297" s="15"/>
      <c r="V297" s="82"/>
      <c r="W297" s="186"/>
      <c r="X297" s="15"/>
      <c r="Y297" s="82"/>
      <c r="Z297" s="186"/>
      <c r="AA297" s="15"/>
      <c r="AB297" s="82"/>
      <c r="AC297" s="186"/>
      <c r="AD297" s="15"/>
      <c r="AE297" s="82"/>
      <c r="AF297" s="186"/>
      <c r="AG297" s="15"/>
      <c r="AH297" s="82"/>
      <c r="AI297" s="186"/>
      <c r="AJ297" s="24"/>
      <c r="AK297" s="82"/>
      <c r="AL297" s="186"/>
    </row>
    <row r="298" spans="1:38" s="20" customFormat="1" x14ac:dyDescent="0.25">
      <c r="A298" s="15"/>
      <c r="B298" s="15" t="s">
        <v>137</v>
      </c>
      <c r="C298" s="188"/>
      <c r="D298" s="169"/>
      <c r="E298" s="40"/>
      <c r="F298" s="171"/>
      <c r="G298" s="169"/>
      <c r="H298" s="40"/>
      <c r="I298" s="171"/>
      <c r="J298" s="169"/>
      <c r="K298" s="40"/>
      <c r="L298" s="172"/>
      <c r="M298" s="169"/>
      <c r="N298" s="40"/>
      <c r="O298" s="173"/>
      <c r="P298" s="169"/>
      <c r="Q298" s="40"/>
      <c r="R298" s="174"/>
      <c r="S298" s="169"/>
      <c r="T298" s="40"/>
      <c r="U298" s="173"/>
      <c r="V298" s="169"/>
      <c r="W298" s="40"/>
      <c r="X298" s="174"/>
      <c r="Y298" s="169"/>
      <c r="Z298" s="40"/>
      <c r="AA298" s="173"/>
      <c r="AB298" s="169"/>
      <c r="AC298" s="40"/>
      <c r="AD298" s="174"/>
      <c r="AE298" s="169"/>
      <c r="AF298" s="40"/>
      <c r="AG298" s="173"/>
      <c r="AH298" s="169"/>
      <c r="AI298" s="40"/>
      <c r="AJ298" s="171"/>
      <c r="AK298" s="169"/>
      <c r="AL298" s="40"/>
    </row>
    <row r="299" spans="1:38" x14ac:dyDescent="0.25">
      <c r="A299" s="36" t="s">
        <v>138</v>
      </c>
      <c r="B299" s="36" t="s">
        <v>207</v>
      </c>
      <c r="C299" s="274" t="s">
        <v>262</v>
      </c>
      <c r="D299" s="76"/>
      <c r="E299" s="134">
        <f>SUM(H299,K299,N299,Q299,T299,W299,Z299,AC299,AF299,AI299,AL299)</f>
        <v>6180</v>
      </c>
      <c r="F299" s="34"/>
      <c r="G299" s="233">
        <v>0.04</v>
      </c>
      <c r="H299" s="207">
        <f>ROUND(+H271*G299,-1)</f>
        <v>270</v>
      </c>
      <c r="I299" s="34"/>
      <c r="J299" s="233">
        <v>0.04</v>
      </c>
      <c r="K299" s="207">
        <f>ROUND(+K271*J299,-1)</f>
        <v>3330</v>
      </c>
      <c r="L299" s="4"/>
      <c r="M299" s="233">
        <v>0.04</v>
      </c>
      <c r="N299" s="207">
        <f>ROUND(+N271*M299,-1)</f>
        <v>60</v>
      </c>
      <c r="O299" s="15"/>
      <c r="P299" s="233">
        <v>0.04</v>
      </c>
      <c r="Q299" s="207">
        <f>ROUND(+Q271*P299,-1)</f>
        <v>0</v>
      </c>
      <c r="R299" s="15"/>
      <c r="S299" s="233">
        <v>0.04</v>
      </c>
      <c r="T299" s="207">
        <f>ROUND(+T271*S299,-1)</f>
        <v>1250</v>
      </c>
      <c r="U299" s="15"/>
      <c r="V299" s="233">
        <v>0.04</v>
      </c>
      <c r="W299" s="207">
        <f>ROUND(+W271*V299,-1)</f>
        <v>110</v>
      </c>
      <c r="X299" s="15"/>
      <c r="Y299" s="233">
        <v>0.04</v>
      </c>
      <c r="Z299" s="207">
        <f>ROUND(+Z271*Y299,-1)</f>
        <v>540</v>
      </c>
      <c r="AA299" s="103"/>
      <c r="AB299" s="233">
        <v>0.04</v>
      </c>
      <c r="AC299" s="207">
        <f>ROUND(+AC271*AB299,-1)</f>
        <v>400</v>
      </c>
      <c r="AD299" s="103"/>
      <c r="AE299" s="233">
        <v>0.04</v>
      </c>
      <c r="AF299" s="207">
        <f>ROUND(+AF271*AE299,-1)</f>
        <v>220</v>
      </c>
      <c r="AG299" s="103"/>
      <c r="AH299" s="233">
        <f>+AH295</f>
        <v>0.04</v>
      </c>
      <c r="AI299" s="207">
        <f>ROUND(+AI271*AH299,-2)</f>
        <v>0</v>
      </c>
      <c r="AJ299" s="24"/>
      <c r="AK299" s="233"/>
      <c r="AL299" s="207"/>
    </row>
    <row r="300" spans="1:38" x14ac:dyDescent="0.25">
      <c r="A300" s="36" t="s">
        <v>138</v>
      </c>
      <c r="B300" s="36" t="s">
        <v>205</v>
      </c>
      <c r="C300" s="11" t="s">
        <v>8</v>
      </c>
      <c r="D300" s="82"/>
      <c r="E300" s="136"/>
      <c r="F300" s="34"/>
      <c r="G300" s="82"/>
      <c r="H300" s="186"/>
      <c r="I300" s="34"/>
      <c r="J300" s="82"/>
      <c r="K300" s="186"/>
      <c r="L300" s="4"/>
      <c r="M300" s="82"/>
      <c r="N300" s="186"/>
      <c r="O300" s="15"/>
      <c r="P300" s="82"/>
      <c r="Q300" s="186"/>
      <c r="R300" s="15"/>
      <c r="S300" s="82"/>
      <c r="T300" s="186"/>
      <c r="U300" s="15"/>
      <c r="V300" s="82"/>
      <c r="W300" s="186"/>
      <c r="X300" s="15"/>
      <c r="Y300" s="82"/>
      <c r="Z300" s="186"/>
      <c r="AA300" s="15"/>
      <c r="AB300" s="82"/>
      <c r="AC300" s="186"/>
      <c r="AD300" s="15"/>
      <c r="AE300" s="82"/>
      <c r="AF300" s="186"/>
      <c r="AG300" s="15"/>
      <c r="AH300" s="82"/>
      <c r="AI300" s="186"/>
      <c r="AJ300" s="24"/>
      <c r="AK300" s="82"/>
      <c r="AL300" s="186"/>
    </row>
    <row r="301" spans="1:38" x14ac:dyDescent="0.25">
      <c r="A301" s="36" t="s">
        <v>138</v>
      </c>
      <c r="B301" s="36" t="s">
        <v>205</v>
      </c>
      <c r="C301" s="11" t="s">
        <v>8</v>
      </c>
      <c r="D301" s="82"/>
      <c r="E301" s="136"/>
      <c r="F301" s="34"/>
      <c r="G301" s="82"/>
      <c r="H301" s="186"/>
      <c r="I301" s="34"/>
      <c r="J301" s="82"/>
      <c r="K301" s="186"/>
      <c r="L301" s="4"/>
      <c r="M301" s="82"/>
      <c r="N301" s="186"/>
      <c r="O301" s="15"/>
      <c r="P301" s="82"/>
      <c r="Q301" s="186"/>
      <c r="R301" s="15"/>
      <c r="S301" s="82"/>
      <c r="T301" s="186"/>
      <c r="U301" s="15"/>
      <c r="V301" s="82"/>
      <c r="W301" s="186"/>
      <c r="X301" s="15"/>
      <c r="Y301" s="82"/>
      <c r="Z301" s="186"/>
      <c r="AA301" s="15"/>
      <c r="AB301" s="82"/>
      <c r="AC301" s="186"/>
      <c r="AD301" s="15"/>
      <c r="AE301" s="82"/>
      <c r="AF301" s="186"/>
      <c r="AG301" s="15"/>
      <c r="AH301" s="82"/>
      <c r="AI301" s="186"/>
      <c r="AJ301" s="24"/>
      <c r="AK301" s="82"/>
      <c r="AL301" s="186"/>
    </row>
    <row r="302" spans="1:38" s="20" customFormat="1" x14ac:dyDescent="0.25">
      <c r="A302" s="15"/>
      <c r="B302" s="15" t="s">
        <v>140</v>
      </c>
      <c r="C302" s="188"/>
      <c r="D302" s="169"/>
      <c r="E302" s="40"/>
      <c r="F302" s="171"/>
      <c r="G302" s="169"/>
      <c r="H302" s="40"/>
      <c r="I302" s="171"/>
      <c r="J302" s="169"/>
      <c r="K302" s="40"/>
      <c r="L302" s="172"/>
      <c r="M302" s="169"/>
      <c r="N302" s="40"/>
      <c r="O302" s="173"/>
      <c r="P302" s="169"/>
      <c r="Q302" s="40"/>
      <c r="R302" s="174"/>
      <c r="S302" s="169"/>
      <c r="T302" s="40"/>
      <c r="U302" s="173"/>
      <c r="V302" s="169"/>
      <c r="W302" s="40"/>
      <c r="X302" s="174"/>
      <c r="Y302" s="169"/>
      <c r="Z302" s="40"/>
      <c r="AA302" s="173"/>
      <c r="AB302" s="169"/>
      <c r="AC302" s="40"/>
      <c r="AD302" s="174"/>
      <c r="AE302" s="169"/>
      <c r="AF302" s="40"/>
      <c r="AG302" s="173"/>
      <c r="AH302" s="169"/>
      <c r="AI302" s="40"/>
      <c r="AJ302" s="171"/>
      <c r="AK302" s="169"/>
      <c r="AL302" s="40"/>
    </row>
    <row r="303" spans="1:38" x14ac:dyDescent="0.25">
      <c r="A303" s="36" t="s">
        <v>141</v>
      </c>
      <c r="B303" s="36" t="s">
        <v>207</v>
      </c>
      <c r="C303" s="274" t="s">
        <v>262</v>
      </c>
      <c r="D303" s="76"/>
      <c r="E303" s="134">
        <f>SUM(H303,K303,N303,Q303,T303,W303,Z303,AC303,AF303,AI303,AL303)</f>
        <v>9860</v>
      </c>
      <c r="F303" s="34"/>
      <c r="G303" s="233">
        <v>0.04</v>
      </c>
      <c r="H303" s="207">
        <f>ROUND(+H272*G303,-1)</f>
        <v>490</v>
      </c>
      <c r="I303" s="34"/>
      <c r="J303" s="233">
        <v>0.04</v>
      </c>
      <c r="K303" s="207">
        <f>ROUND(+K272*J303,-1)</f>
        <v>6000</v>
      </c>
      <c r="L303" s="4"/>
      <c r="M303" s="233">
        <v>0.04</v>
      </c>
      <c r="N303" s="207">
        <f>ROUND(+N272*M303,-1)</f>
        <v>120</v>
      </c>
      <c r="O303" s="15"/>
      <c r="P303" s="233">
        <v>0.04</v>
      </c>
      <c r="Q303" s="207">
        <f>ROUND(+Q272*P303,-1)</f>
        <v>0</v>
      </c>
      <c r="R303" s="15"/>
      <c r="S303" s="233">
        <v>0.04</v>
      </c>
      <c r="T303" s="207">
        <f>ROUND(+T272*S303,-1)</f>
        <v>1760</v>
      </c>
      <c r="U303" s="15"/>
      <c r="V303" s="233">
        <v>0.04</v>
      </c>
      <c r="W303" s="207">
        <f>ROUND(+W272*V303,-1)</f>
        <v>120</v>
      </c>
      <c r="X303" s="15"/>
      <c r="Y303" s="233">
        <v>0.04</v>
      </c>
      <c r="Z303" s="207">
        <f>ROUND(+Z272*Y303,-1)</f>
        <v>620</v>
      </c>
      <c r="AA303" s="103"/>
      <c r="AB303" s="233">
        <v>0.04</v>
      </c>
      <c r="AC303" s="207">
        <f>ROUND(+AC272*AB303,-1)</f>
        <v>480</v>
      </c>
      <c r="AD303" s="103"/>
      <c r="AE303" s="233">
        <v>0.04</v>
      </c>
      <c r="AF303" s="207">
        <f>ROUND(+AF272*AE303,-1)</f>
        <v>270</v>
      </c>
      <c r="AG303" s="103"/>
      <c r="AH303" s="233">
        <f>+AH295</f>
        <v>0.04</v>
      </c>
      <c r="AI303" s="207">
        <f>ROUND(+AI272*AH303,-2)</f>
        <v>0</v>
      </c>
      <c r="AJ303" s="24"/>
      <c r="AK303" s="233"/>
      <c r="AL303" s="207"/>
    </row>
    <row r="304" spans="1:38" x14ac:dyDescent="0.25">
      <c r="A304" s="36" t="s">
        <v>141</v>
      </c>
      <c r="B304" s="36" t="s">
        <v>205</v>
      </c>
      <c r="C304" s="11" t="s">
        <v>8</v>
      </c>
      <c r="D304" s="82"/>
      <c r="E304" s="136"/>
      <c r="F304" s="34"/>
      <c r="G304" s="82"/>
      <c r="H304" s="186"/>
      <c r="I304" s="34"/>
      <c r="J304" s="82"/>
      <c r="K304" s="186"/>
      <c r="L304" s="4"/>
      <c r="M304" s="25"/>
      <c r="N304" s="186"/>
      <c r="O304" s="15"/>
      <c r="P304" s="25"/>
      <c r="Q304" s="186"/>
      <c r="R304" s="15"/>
      <c r="S304" s="25"/>
      <c r="T304" s="186"/>
      <c r="U304" s="15"/>
      <c r="V304" s="25"/>
      <c r="W304" s="186"/>
      <c r="X304" s="15"/>
      <c r="Y304" s="25"/>
      <c r="Z304" s="186"/>
      <c r="AA304" s="15"/>
      <c r="AB304" s="25"/>
      <c r="AC304" s="186"/>
      <c r="AD304" s="15"/>
      <c r="AE304" s="25"/>
      <c r="AF304" s="186"/>
      <c r="AG304" s="15"/>
      <c r="AH304" s="25"/>
      <c r="AI304" s="186"/>
      <c r="AJ304" s="24"/>
      <c r="AK304" s="25"/>
      <c r="AL304" s="186"/>
    </row>
    <row r="305" spans="1:38" x14ac:dyDescent="0.25">
      <c r="A305" s="36" t="s">
        <v>141</v>
      </c>
      <c r="B305" s="36" t="s">
        <v>205</v>
      </c>
      <c r="C305" s="11" t="s">
        <v>8</v>
      </c>
      <c r="D305" s="82"/>
      <c r="E305" s="136"/>
      <c r="F305" s="34"/>
      <c r="G305" s="82"/>
      <c r="H305" s="186"/>
      <c r="I305" s="34"/>
      <c r="J305" s="82"/>
      <c r="K305" s="186"/>
      <c r="L305" s="4"/>
      <c r="M305" s="25"/>
      <c r="N305" s="186"/>
      <c r="O305" s="15"/>
      <c r="P305" s="25"/>
      <c r="Q305" s="186"/>
      <c r="R305" s="15"/>
      <c r="S305" s="25"/>
      <c r="T305" s="186"/>
      <c r="U305" s="15"/>
      <c r="V305" s="25"/>
      <c r="W305" s="186"/>
      <c r="X305" s="15"/>
      <c r="Y305" s="25"/>
      <c r="Z305" s="186"/>
      <c r="AA305" s="15"/>
      <c r="AB305" s="25"/>
      <c r="AC305" s="186"/>
      <c r="AD305" s="15"/>
      <c r="AE305" s="25"/>
      <c r="AF305" s="186"/>
      <c r="AG305" s="15"/>
      <c r="AH305" s="25"/>
      <c r="AI305" s="186"/>
      <c r="AJ305" s="24"/>
      <c r="AK305" s="25"/>
      <c r="AL305" s="186"/>
    </row>
    <row r="306" spans="1:38" x14ac:dyDescent="0.25">
      <c r="A306" s="36" t="s">
        <v>147</v>
      </c>
      <c r="B306" s="110" t="s">
        <v>148</v>
      </c>
      <c r="C306" s="67"/>
      <c r="D306" s="91"/>
      <c r="E306" s="60">
        <f>SUM(E307:E309)</f>
        <v>17600</v>
      </c>
      <c r="F306" s="34"/>
      <c r="G306" s="91"/>
      <c r="H306" s="60">
        <f>SUM(H307:H309)</f>
        <v>900</v>
      </c>
      <c r="I306" s="34"/>
      <c r="J306" s="91"/>
      <c r="K306" s="60">
        <f>SUM(K307:K309)</f>
        <v>10200</v>
      </c>
      <c r="L306" s="35"/>
      <c r="M306" s="91"/>
      <c r="N306" s="60">
        <f>SUM(N307:N309)</f>
        <v>200</v>
      </c>
      <c r="O306" s="36"/>
      <c r="P306" s="91"/>
      <c r="Q306" s="60">
        <f>SUM(Q307:Q309)</f>
        <v>0</v>
      </c>
      <c r="R306" s="36"/>
      <c r="S306" s="91"/>
      <c r="T306" s="60">
        <f>SUM(T307:T309)</f>
        <v>3300</v>
      </c>
      <c r="U306" s="36"/>
      <c r="V306" s="91"/>
      <c r="W306" s="60">
        <f>SUM(W307:W309)</f>
        <v>200</v>
      </c>
      <c r="X306" s="36"/>
      <c r="Y306" s="91"/>
      <c r="Z306" s="60">
        <f>SUM(Z307:Z309)</f>
        <v>1300</v>
      </c>
      <c r="AA306" s="36"/>
      <c r="AB306" s="91"/>
      <c r="AC306" s="60">
        <f>SUM(AC307:AC309)</f>
        <v>1000</v>
      </c>
      <c r="AD306" s="36"/>
      <c r="AE306" s="91"/>
      <c r="AF306" s="60">
        <f>SUM(AF307:AF309)</f>
        <v>500</v>
      </c>
      <c r="AG306" s="36"/>
      <c r="AH306" s="91"/>
      <c r="AI306" s="60">
        <f>SUM(AI307:AI309)</f>
        <v>0</v>
      </c>
      <c r="AJ306" s="34"/>
      <c r="AK306" s="91"/>
      <c r="AL306" s="60"/>
    </row>
    <row r="307" spans="1:38" x14ac:dyDescent="0.25">
      <c r="A307" s="36" t="s">
        <v>132</v>
      </c>
      <c r="B307" s="36" t="s">
        <v>143</v>
      </c>
      <c r="C307" s="271" t="s">
        <v>146</v>
      </c>
      <c r="D307" s="99"/>
      <c r="E307" s="136">
        <f>SUM(H307,K307,N307,Q307,T307,W307,Z307,AC307,AF307,AI307,AL307)</f>
        <v>1500</v>
      </c>
      <c r="F307" s="34"/>
      <c r="G307" s="45"/>
      <c r="H307" s="47">
        <f>ROUND(SUM(H295:H297),-2)</f>
        <v>100</v>
      </c>
      <c r="I307" s="34"/>
      <c r="J307" s="45"/>
      <c r="K307" s="47">
        <f>ROUND(SUM(K295:K297),-2)</f>
        <v>900</v>
      </c>
      <c r="L307" s="35"/>
      <c r="M307" s="45"/>
      <c r="N307" s="47">
        <f>ROUND(SUM(N295:N297),-2)</f>
        <v>0</v>
      </c>
      <c r="O307" s="36"/>
      <c r="P307" s="45"/>
      <c r="Q307" s="47">
        <f>ROUND(SUM(Q295:Q297),-2)</f>
        <v>0</v>
      </c>
      <c r="R307" s="36"/>
      <c r="S307" s="45"/>
      <c r="T307" s="47">
        <f>ROUND(SUM(T295:T297),-2)</f>
        <v>200</v>
      </c>
      <c r="U307" s="36"/>
      <c r="V307" s="45"/>
      <c r="W307" s="47">
        <f>ROUND(SUM(W295:W297),-2)</f>
        <v>0</v>
      </c>
      <c r="X307" s="36"/>
      <c r="Y307" s="45"/>
      <c r="Z307" s="47">
        <f>ROUND(SUM(Z295:Z297),-2)</f>
        <v>200</v>
      </c>
      <c r="AA307" s="160"/>
      <c r="AB307" s="45"/>
      <c r="AC307" s="47">
        <f>ROUND(SUM(AC295:AC297),-2)</f>
        <v>100</v>
      </c>
      <c r="AD307" s="98"/>
      <c r="AE307" s="45"/>
      <c r="AF307" s="47">
        <f>ROUND(SUM(AF295:AF297),-2)</f>
        <v>0</v>
      </c>
      <c r="AG307" s="98"/>
      <c r="AH307" s="45"/>
      <c r="AI307" s="47">
        <f>ROUND(SUM(AI295:AI297),-2)</f>
        <v>0</v>
      </c>
      <c r="AJ307" s="11"/>
      <c r="AK307" s="45"/>
      <c r="AL307" s="47"/>
    </row>
    <row r="308" spans="1:38" x14ac:dyDescent="0.25">
      <c r="A308" s="36" t="s">
        <v>138</v>
      </c>
      <c r="B308" s="36" t="s">
        <v>144</v>
      </c>
      <c r="C308" s="271" t="s">
        <v>146</v>
      </c>
      <c r="D308" s="99"/>
      <c r="E308" s="136">
        <f>SUM(H308,K308,N308,Q308,T308,W308,Z308,AC308,AF308,AI308,AL308)</f>
        <v>6200</v>
      </c>
      <c r="F308" s="34"/>
      <c r="G308" s="45"/>
      <c r="H308" s="47">
        <f>ROUND(SUM(H299:H301),-2)</f>
        <v>300</v>
      </c>
      <c r="I308" s="34"/>
      <c r="J308" s="45"/>
      <c r="K308" s="47">
        <f>ROUND(SUM(K299:K301),-2)</f>
        <v>3300</v>
      </c>
      <c r="L308" s="35"/>
      <c r="M308" s="45"/>
      <c r="N308" s="47">
        <f>ROUND(SUM(N299:N301),-2)</f>
        <v>100</v>
      </c>
      <c r="O308" s="36"/>
      <c r="P308" s="45"/>
      <c r="Q308" s="47">
        <f>ROUND(SUM(Q299:Q301),-2)</f>
        <v>0</v>
      </c>
      <c r="R308" s="36"/>
      <c r="S308" s="45"/>
      <c r="T308" s="47">
        <f>ROUND(SUM(T299:T301),-2)</f>
        <v>1300</v>
      </c>
      <c r="U308" s="36"/>
      <c r="V308" s="45"/>
      <c r="W308" s="47">
        <f>ROUND(SUM(W299:W301),-2)</f>
        <v>100</v>
      </c>
      <c r="X308" s="36"/>
      <c r="Y308" s="45"/>
      <c r="Z308" s="47">
        <f>ROUND(SUM(Z299:Z301),-2)</f>
        <v>500</v>
      </c>
      <c r="AA308" s="160"/>
      <c r="AB308" s="45"/>
      <c r="AC308" s="47">
        <f>ROUND(SUM(AC299:AC301),-2)</f>
        <v>400</v>
      </c>
      <c r="AD308" s="98"/>
      <c r="AE308" s="45"/>
      <c r="AF308" s="47">
        <f>ROUND(SUM(AF299:AF301),-2)</f>
        <v>200</v>
      </c>
      <c r="AG308" s="98"/>
      <c r="AH308" s="45"/>
      <c r="AI308" s="47">
        <f>ROUND(SUM(AI299:AI301),-2)</f>
        <v>0</v>
      </c>
      <c r="AJ308" s="11"/>
      <c r="AK308" s="45"/>
      <c r="AL308" s="47"/>
    </row>
    <row r="309" spans="1:38" x14ac:dyDescent="0.25">
      <c r="A309" s="36" t="s">
        <v>141</v>
      </c>
      <c r="B309" s="36" t="s">
        <v>162</v>
      </c>
      <c r="C309" s="271" t="s">
        <v>146</v>
      </c>
      <c r="D309" s="109"/>
      <c r="E309" s="136">
        <f>SUM(H309,K309,N309,Q309,T309,W309,Z309,AC309,AF309,AI309,AL309)</f>
        <v>9900</v>
      </c>
      <c r="F309" s="41"/>
      <c r="G309" s="45"/>
      <c r="H309" s="47">
        <f>ROUND(SUM(H303:H305),-2)</f>
        <v>500</v>
      </c>
      <c r="I309" s="41"/>
      <c r="J309" s="45"/>
      <c r="K309" s="47">
        <f>ROUND(SUM(K303:K305),-2)</f>
        <v>6000</v>
      </c>
      <c r="L309" s="35"/>
      <c r="M309" s="45"/>
      <c r="N309" s="47">
        <f>ROUND(SUM(N303:N305),-2)</f>
        <v>100</v>
      </c>
      <c r="O309" s="36"/>
      <c r="P309" s="45"/>
      <c r="Q309" s="47">
        <f>ROUND(SUM(Q303:Q305),-2)</f>
        <v>0</v>
      </c>
      <c r="R309" s="36"/>
      <c r="S309" s="45"/>
      <c r="T309" s="47">
        <f>ROUND(SUM(T303:T305),-2)</f>
        <v>1800</v>
      </c>
      <c r="U309" s="36"/>
      <c r="V309" s="45"/>
      <c r="W309" s="47">
        <f>ROUND(SUM(W303:W305),-2)</f>
        <v>100</v>
      </c>
      <c r="X309" s="36"/>
      <c r="Y309" s="45"/>
      <c r="Z309" s="47">
        <f>ROUND(SUM(Z303:Z305),-2)</f>
        <v>600</v>
      </c>
      <c r="AA309" s="160"/>
      <c r="AB309" s="45"/>
      <c r="AC309" s="47">
        <f>ROUND(SUM(AC303:AC305),-2)</f>
        <v>500</v>
      </c>
      <c r="AD309" s="98"/>
      <c r="AE309" s="45"/>
      <c r="AF309" s="47">
        <f>ROUND(SUM(AF303:AF305),-2)</f>
        <v>300</v>
      </c>
      <c r="AG309" s="98"/>
      <c r="AH309" s="45"/>
      <c r="AI309" s="47">
        <f>ROUND(SUM(AI303:AI305),-2)</f>
        <v>0</v>
      </c>
      <c r="AJ309" s="11"/>
      <c r="AK309" s="45"/>
      <c r="AL309" s="47"/>
    </row>
    <row r="310" spans="1:38" x14ac:dyDescent="0.25">
      <c r="A310" s="36"/>
      <c r="B310" s="36" t="s">
        <v>142</v>
      </c>
      <c r="C310" s="271"/>
      <c r="D310" s="164">
        <f>+D212</f>
        <v>7.6999999999999999E-2</v>
      </c>
      <c r="E310" s="163">
        <f>SUM(H310,K310,N310,Q310,T310,W310,Z310,AC310,AF310,AI310,AL310)</f>
        <v>1400</v>
      </c>
      <c r="F310" s="34"/>
      <c r="G310" s="164">
        <f>+$D310</f>
        <v>7.6999999999999999E-2</v>
      </c>
      <c r="H310" s="163">
        <f>ROUND(+H306*G310,-2)</f>
        <v>100</v>
      </c>
      <c r="I310" s="34"/>
      <c r="J310" s="164">
        <f>+$D310</f>
        <v>7.6999999999999999E-2</v>
      </c>
      <c r="K310" s="163">
        <f>ROUND(+K306*J310,-2)</f>
        <v>800</v>
      </c>
      <c r="L310" s="34"/>
      <c r="M310" s="164">
        <f>+$D310</f>
        <v>7.6999999999999999E-2</v>
      </c>
      <c r="N310" s="163">
        <f>ROUND(+N306*M310,-2)</f>
        <v>0</v>
      </c>
      <c r="O310" s="35"/>
      <c r="P310" s="164">
        <f>+$D310</f>
        <v>7.6999999999999999E-2</v>
      </c>
      <c r="Q310" s="163">
        <f>ROUND(+Q306*P310,-2)</f>
        <v>0</v>
      </c>
      <c r="R310" s="36"/>
      <c r="S310" s="164">
        <f>+$D310</f>
        <v>7.6999999999999999E-2</v>
      </c>
      <c r="T310" s="163">
        <f>ROUND(+T306*S310,-2)</f>
        <v>300</v>
      </c>
      <c r="U310" s="36"/>
      <c r="V310" s="164">
        <f>+$D310</f>
        <v>7.6999999999999999E-2</v>
      </c>
      <c r="W310" s="163">
        <f>ROUND(+W306*V310,-2)</f>
        <v>0</v>
      </c>
      <c r="X310" s="36"/>
      <c r="Y310" s="164">
        <f>+$D310</f>
        <v>7.6999999999999999E-2</v>
      </c>
      <c r="Z310" s="163">
        <f>ROUND(+Z306*Y310,-2)</f>
        <v>100</v>
      </c>
      <c r="AA310" s="36"/>
      <c r="AB310" s="164">
        <f>+$D310</f>
        <v>7.6999999999999999E-2</v>
      </c>
      <c r="AC310" s="163">
        <f>ROUND(+AC306*AB310,-2)</f>
        <v>100</v>
      </c>
      <c r="AD310" s="36"/>
      <c r="AE310" s="164">
        <f>+$D310</f>
        <v>7.6999999999999999E-2</v>
      </c>
      <c r="AF310" s="163">
        <f>ROUND(+AF306*AE310,-2)</f>
        <v>0</v>
      </c>
      <c r="AG310" s="36"/>
      <c r="AH310" s="164">
        <f>+$D310</f>
        <v>7.6999999999999999E-2</v>
      </c>
      <c r="AI310" s="163">
        <f>ROUND(+AI306*AH310,-2)</f>
        <v>0</v>
      </c>
      <c r="AJ310" s="11"/>
      <c r="AK310" s="164"/>
      <c r="AL310" s="163"/>
    </row>
    <row r="311" spans="1:38" x14ac:dyDescent="0.25">
      <c r="A311" s="36" t="s">
        <v>116</v>
      </c>
      <c r="B311" s="110" t="s">
        <v>166</v>
      </c>
      <c r="C311" s="271"/>
      <c r="D311" s="144"/>
      <c r="E311" s="128">
        <f>SUM(E307:E310)</f>
        <v>19000</v>
      </c>
      <c r="F311" s="113"/>
      <c r="G311" s="159"/>
      <c r="H311" s="128">
        <f>SUM(H307:H310)</f>
        <v>1000</v>
      </c>
      <c r="I311" s="113"/>
      <c r="J311" s="159"/>
      <c r="K311" s="128">
        <f>SUM(K307:K310)</f>
        <v>11000</v>
      </c>
      <c r="L311" s="113"/>
      <c r="M311" s="159"/>
      <c r="N311" s="128">
        <f>SUM(N307:N310)</f>
        <v>200</v>
      </c>
      <c r="O311" s="114"/>
      <c r="P311" s="159"/>
      <c r="Q311" s="128">
        <f>SUM(Q307:Q310)</f>
        <v>0</v>
      </c>
      <c r="R311" s="93"/>
      <c r="S311" s="159"/>
      <c r="T311" s="128">
        <f>SUM(T307:T310)</f>
        <v>3600</v>
      </c>
      <c r="U311" s="93"/>
      <c r="V311" s="159"/>
      <c r="W311" s="128">
        <f>SUM(W307:W310)</f>
        <v>200</v>
      </c>
      <c r="X311" s="93"/>
      <c r="Y311" s="159"/>
      <c r="Z311" s="128">
        <f>SUM(Z307:Z310)</f>
        <v>1400</v>
      </c>
      <c r="AA311" s="115"/>
      <c r="AB311" s="159"/>
      <c r="AC311" s="128">
        <f>SUM(AC307:AC310)</f>
        <v>1100</v>
      </c>
      <c r="AD311" s="115"/>
      <c r="AE311" s="159"/>
      <c r="AF311" s="128">
        <f>SUM(AF307:AF310)</f>
        <v>500</v>
      </c>
      <c r="AG311" s="115"/>
      <c r="AH311" s="159"/>
      <c r="AI311" s="128">
        <f>SUM(AI307:AI310)</f>
        <v>0</v>
      </c>
      <c r="AJ311" s="12"/>
      <c r="AK311" s="159"/>
      <c r="AL311" s="128"/>
    </row>
    <row r="312" spans="1:38" x14ac:dyDescent="0.25">
      <c r="A312" s="36" t="s">
        <v>132</v>
      </c>
      <c r="B312" s="36" t="s">
        <v>163</v>
      </c>
      <c r="C312" s="271" t="s">
        <v>146</v>
      </c>
      <c r="D312" s="99"/>
      <c r="E312" s="136">
        <f>SUM(H312,K312,N312,Q312,T312,W312,Z312,AC312,AF312,AI312,AL312)</f>
        <v>1600</v>
      </c>
      <c r="F312" s="34"/>
      <c r="G312" s="45"/>
      <c r="H312" s="47">
        <f>ROUND(+H307*(1+G$212),-2)</f>
        <v>100</v>
      </c>
      <c r="I312" s="34"/>
      <c r="J312" s="45"/>
      <c r="K312" s="47">
        <f>ROUND(+K307*(1+J$212),-2)</f>
        <v>1000</v>
      </c>
      <c r="L312" s="35"/>
      <c r="M312" s="45"/>
      <c r="N312" s="47">
        <f>ROUND(+N307*(1+M$212),-2)</f>
        <v>0</v>
      </c>
      <c r="O312" s="36"/>
      <c r="P312" s="45"/>
      <c r="Q312" s="47">
        <f>ROUND(+Q307*(1+M$212),-2)</f>
        <v>0</v>
      </c>
      <c r="R312" s="36"/>
      <c r="S312" s="45"/>
      <c r="T312" s="47">
        <f>ROUND(+T307*(1+S$212),-2)</f>
        <v>200</v>
      </c>
      <c r="U312" s="36"/>
      <c r="V312" s="45"/>
      <c r="W312" s="47">
        <f>ROUND(+W307*(1+V$212),-2)</f>
        <v>0</v>
      </c>
      <c r="X312" s="36"/>
      <c r="Y312" s="45"/>
      <c r="Z312" s="47">
        <f>ROUND(+Z307*(1+Y$212),-2)</f>
        <v>200</v>
      </c>
      <c r="AA312" s="160"/>
      <c r="AB312" s="45"/>
      <c r="AC312" s="47">
        <f>ROUND(+AC307*(1+AB$212),-2)</f>
        <v>100</v>
      </c>
      <c r="AD312" s="98"/>
      <c r="AE312" s="45"/>
      <c r="AF312" s="47">
        <f>ROUND(+AF307*(1+AE$212),-2)</f>
        <v>0</v>
      </c>
      <c r="AG312" s="98"/>
      <c r="AH312" s="45"/>
      <c r="AI312" s="47">
        <f>ROUND(+AI307*(1+AE$212),-2)</f>
        <v>0</v>
      </c>
      <c r="AJ312" s="11"/>
      <c r="AK312" s="45"/>
      <c r="AL312" s="47"/>
    </row>
    <row r="313" spans="1:38" x14ac:dyDescent="0.25">
      <c r="A313" s="36" t="s">
        <v>138</v>
      </c>
      <c r="B313" s="36" t="s">
        <v>164</v>
      </c>
      <c r="C313" s="271" t="s">
        <v>146</v>
      </c>
      <c r="D313" s="99"/>
      <c r="E313" s="136">
        <f>SUM(H313,K313,N313,Q313,T313,W313,Z313,AC313,AF313,AI313,AL313)</f>
        <v>6600</v>
      </c>
      <c r="F313" s="34"/>
      <c r="G313" s="45"/>
      <c r="H313" s="47">
        <f>ROUND(+H308*(1+G$212),-2)</f>
        <v>300</v>
      </c>
      <c r="J313" s="45"/>
      <c r="K313" s="47">
        <f>ROUND(+K308*(1+J$212),-2)</f>
        <v>3600</v>
      </c>
      <c r="L313" s="35"/>
      <c r="M313" s="45"/>
      <c r="N313" s="47">
        <f>ROUND(+N308*(1+M$212),-2)</f>
        <v>100</v>
      </c>
      <c r="O313" s="36"/>
      <c r="P313" s="45"/>
      <c r="Q313" s="47">
        <f>ROUND(+Q308*(1+M$212),-2)</f>
        <v>0</v>
      </c>
      <c r="R313" s="36"/>
      <c r="S313" s="45"/>
      <c r="T313" s="47">
        <f>ROUND(+T308*(1+S$212),-2)</f>
        <v>1400</v>
      </c>
      <c r="U313" s="36"/>
      <c r="V313" s="45"/>
      <c r="W313" s="47">
        <f>ROUND(+W308*(1+V$212),-2)</f>
        <v>100</v>
      </c>
      <c r="X313" s="36"/>
      <c r="Y313" s="45"/>
      <c r="Z313" s="47">
        <f>ROUND(+Z308*(1+Y$212),-2)</f>
        <v>500</v>
      </c>
      <c r="AA313" s="160"/>
      <c r="AB313" s="45"/>
      <c r="AC313" s="47">
        <f>ROUND(+AC308*(1+AB$212),-2)</f>
        <v>400</v>
      </c>
      <c r="AD313" s="98"/>
      <c r="AE313" s="45"/>
      <c r="AF313" s="47">
        <f>ROUND(+AF308*(1+AE$212),-2)</f>
        <v>200</v>
      </c>
      <c r="AG313" s="98"/>
      <c r="AH313" s="45"/>
      <c r="AI313" s="47">
        <f>ROUND(+AI308*(1+AE$212),-2)</f>
        <v>0</v>
      </c>
      <c r="AJ313" s="11"/>
      <c r="AK313" s="45"/>
      <c r="AL313" s="47"/>
    </row>
    <row r="314" spans="1:38" x14ac:dyDescent="0.25">
      <c r="A314" s="36" t="s">
        <v>141</v>
      </c>
      <c r="B314" s="36" t="s">
        <v>165</v>
      </c>
      <c r="C314" s="271" t="s">
        <v>146</v>
      </c>
      <c r="D314" s="165"/>
      <c r="E314" s="166">
        <f>SUM(H314,K314,N314,Q314,T314,W314,Z314,AC314,AF314,AI314,AL314)</f>
        <v>10800</v>
      </c>
      <c r="F314" s="34"/>
      <c r="G314" s="167"/>
      <c r="H314" s="168">
        <f>+H311-H312-H313</f>
        <v>600</v>
      </c>
      <c r="I314" s="34"/>
      <c r="J314" s="167"/>
      <c r="K314" s="168">
        <f>+K311-K312-K313</f>
        <v>6400</v>
      </c>
      <c r="L314" s="35"/>
      <c r="M314" s="167"/>
      <c r="N314" s="168">
        <f>+N311-N312-N313</f>
        <v>100</v>
      </c>
      <c r="O314" s="36"/>
      <c r="P314" s="167"/>
      <c r="Q314" s="168">
        <f>+Q311-Q312-Q313</f>
        <v>0</v>
      </c>
      <c r="R314" s="36"/>
      <c r="S314" s="167"/>
      <c r="T314" s="168">
        <f>+T311-T312-T313</f>
        <v>2000</v>
      </c>
      <c r="U314" s="36"/>
      <c r="V314" s="167"/>
      <c r="W314" s="168">
        <f>+W311-W312-W313</f>
        <v>100</v>
      </c>
      <c r="X314" s="36"/>
      <c r="Y314" s="167"/>
      <c r="Z314" s="168">
        <f>+Z311-Z312-Z313</f>
        <v>700</v>
      </c>
      <c r="AA314" s="160"/>
      <c r="AB314" s="167"/>
      <c r="AC314" s="168">
        <f>+AC311-AC312-AC313</f>
        <v>600</v>
      </c>
      <c r="AD314" s="98"/>
      <c r="AE314" s="167"/>
      <c r="AF314" s="168">
        <f>+AF311-AF312-AF313</f>
        <v>300</v>
      </c>
      <c r="AG314" s="98"/>
      <c r="AH314" s="167"/>
      <c r="AI314" s="168">
        <f>+AI311-AI312-AI313</f>
        <v>0</v>
      </c>
      <c r="AJ314" s="11"/>
      <c r="AK314" s="167"/>
      <c r="AL314" s="168"/>
    </row>
    <row r="315" spans="1:38" x14ac:dyDescent="0.25">
      <c r="B315" s="64" t="s">
        <v>161</v>
      </c>
      <c r="E315" s="65"/>
    </row>
    <row r="316" spans="1:38" x14ac:dyDescent="0.25">
      <c r="A316" s="2"/>
      <c r="B316" s="2"/>
      <c r="C316" s="208"/>
      <c r="D316" s="2"/>
      <c r="E316" s="209"/>
      <c r="F316" s="2"/>
      <c r="G316" s="210"/>
      <c r="H316" s="209"/>
      <c r="I316" s="2"/>
      <c r="J316" s="210"/>
      <c r="K316" s="209"/>
      <c r="L316" s="2"/>
      <c r="M316" s="210"/>
      <c r="N316" s="209"/>
      <c r="O316" s="2"/>
      <c r="P316" s="210"/>
      <c r="Q316" s="209"/>
      <c r="R316" s="2"/>
      <c r="S316" s="210"/>
      <c r="T316" s="209"/>
      <c r="U316" s="2"/>
      <c r="V316" s="210"/>
      <c r="W316" s="209"/>
      <c r="X316" s="2"/>
      <c r="Y316" s="210"/>
      <c r="Z316" s="209"/>
      <c r="AA316" s="211"/>
      <c r="AB316" s="210"/>
      <c r="AC316" s="209"/>
      <c r="AD316" s="211"/>
      <c r="AE316" s="210"/>
      <c r="AF316" s="209"/>
      <c r="AG316" s="211"/>
      <c r="AH316" s="210"/>
      <c r="AI316" s="209"/>
      <c r="AJ316" s="2"/>
      <c r="AK316" s="210"/>
      <c r="AL316" s="212"/>
    </row>
    <row r="317" spans="1:38" x14ac:dyDescent="0.25">
      <c r="A317" s="7" t="s">
        <v>65</v>
      </c>
      <c r="B317" s="8"/>
      <c r="C317" s="67" t="s">
        <v>8</v>
      </c>
      <c r="D317" s="10"/>
      <c r="E317" s="10"/>
      <c r="F317" s="10"/>
      <c r="G317" s="10"/>
      <c r="H317" s="10"/>
      <c r="I317" s="10"/>
      <c r="J317" s="10"/>
      <c r="K317" s="10"/>
      <c r="L317" s="10"/>
      <c r="M317" s="10"/>
      <c r="N317" s="34"/>
      <c r="O317" s="10"/>
      <c r="P317" s="10"/>
      <c r="Q317" s="10"/>
      <c r="R317" s="10"/>
      <c r="S317" s="10"/>
      <c r="T317" s="10"/>
      <c r="U317" s="10"/>
      <c r="V317" s="10"/>
      <c r="W317" s="10"/>
      <c r="X317" s="10"/>
      <c r="Y317" s="10"/>
      <c r="Z317" s="10"/>
      <c r="AA317" s="10"/>
      <c r="AB317" s="10"/>
      <c r="AC317" s="10"/>
      <c r="AD317" s="10"/>
      <c r="AE317" s="10"/>
      <c r="AF317" s="10"/>
      <c r="AG317" s="10"/>
      <c r="AH317" s="10"/>
      <c r="AI317" s="10"/>
      <c r="AJ317" s="10"/>
      <c r="AK317" s="10"/>
      <c r="AL317" s="10"/>
    </row>
    <row r="318" spans="1:38" x14ac:dyDescent="0.25">
      <c r="A318" s="7"/>
      <c r="B318" s="8"/>
      <c r="C318" s="67" t="s">
        <v>8</v>
      </c>
      <c r="D318" s="10"/>
      <c r="E318" s="10"/>
      <c r="F318" s="10"/>
      <c r="G318" s="10"/>
      <c r="H318" s="10"/>
      <c r="I318" s="10"/>
      <c r="J318" s="10"/>
      <c r="K318" s="10"/>
      <c r="L318" s="10"/>
      <c r="M318" s="10"/>
      <c r="N318" s="10"/>
      <c r="O318" s="10"/>
      <c r="P318" s="10"/>
      <c r="Q318" s="10"/>
      <c r="R318" s="10"/>
      <c r="S318" s="10"/>
      <c r="T318" s="10"/>
      <c r="U318" s="10"/>
      <c r="V318" s="10"/>
      <c r="W318" s="10"/>
      <c r="X318" s="10"/>
      <c r="Y318" s="10"/>
      <c r="Z318" s="10"/>
      <c r="AA318" s="10"/>
      <c r="AB318" s="10"/>
      <c r="AC318" s="10"/>
      <c r="AD318" s="10"/>
      <c r="AE318" s="10"/>
      <c r="AF318" s="10"/>
      <c r="AG318" s="10"/>
      <c r="AH318" s="10"/>
      <c r="AI318" s="10"/>
      <c r="AJ318" s="10"/>
      <c r="AK318" s="10"/>
      <c r="AL318" s="10"/>
    </row>
    <row r="319" spans="1:38" x14ac:dyDescent="0.25">
      <c r="A319" s="7"/>
      <c r="B319" s="8"/>
      <c r="C319" s="67" t="s">
        <v>8</v>
      </c>
      <c r="D319" s="10"/>
      <c r="E319" s="10"/>
      <c r="F319" s="10"/>
      <c r="G319" s="10"/>
      <c r="H319" s="10"/>
      <c r="I319" s="10"/>
      <c r="J319" s="10"/>
      <c r="K319" s="10"/>
      <c r="L319" s="10"/>
      <c r="M319" s="10"/>
      <c r="N319" s="10"/>
      <c r="O319" s="10"/>
      <c r="P319" s="10"/>
      <c r="Q319" s="10"/>
      <c r="R319" s="10"/>
      <c r="S319" s="10"/>
      <c r="T319" s="10"/>
      <c r="U319" s="10"/>
      <c r="V319" s="10"/>
      <c r="W319" s="10"/>
      <c r="X319" s="10"/>
      <c r="Y319" s="10"/>
      <c r="Z319" s="10"/>
      <c r="AA319" s="10"/>
      <c r="AB319" s="10"/>
      <c r="AC319" s="10"/>
      <c r="AD319" s="10"/>
      <c r="AE319" s="10"/>
      <c r="AF319" s="10"/>
      <c r="AG319" s="10"/>
      <c r="AH319" s="10"/>
      <c r="AI319" s="10"/>
      <c r="AJ319" s="10"/>
      <c r="AK319" s="10"/>
      <c r="AL319" s="10"/>
    </row>
    <row r="320" spans="1:38" x14ac:dyDescent="0.25">
      <c r="A320" s="2"/>
      <c r="B320" s="2"/>
      <c r="C320" s="208"/>
      <c r="D320" s="2"/>
      <c r="E320" s="213"/>
      <c r="F320" s="2"/>
      <c r="G320" s="211"/>
      <c r="H320" s="213"/>
      <c r="I320" s="2"/>
    </row>
    <row r="321" spans="1:38" s="218" customFormat="1" ht="40.5" customHeight="1" x14ac:dyDescent="0.2">
      <c r="A321" s="214" t="s">
        <v>149</v>
      </c>
      <c r="B321" s="215"/>
      <c r="C321" s="275" t="s">
        <v>247</v>
      </c>
      <c r="D321" s="216"/>
      <c r="E321" s="216"/>
      <c r="F321" s="216"/>
      <c r="G321" s="216"/>
      <c r="H321" s="216"/>
      <c r="I321" s="216"/>
      <c r="J321" s="216"/>
      <c r="K321" s="216"/>
      <c r="L321" s="216"/>
      <c r="M321" s="216"/>
      <c r="N321" s="216"/>
      <c r="O321" s="216"/>
      <c r="P321" s="216"/>
      <c r="Q321" s="216"/>
      <c r="R321" s="216"/>
      <c r="S321" s="216"/>
      <c r="T321" s="216"/>
      <c r="U321" s="216"/>
      <c r="V321" s="216"/>
      <c r="W321" s="216"/>
      <c r="X321" s="216"/>
      <c r="Y321" s="216"/>
      <c r="Z321" s="216"/>
      <c r="AA321" s="216"/>
      <c r="AB321" s="216"/>
      <c r="AC321" s="216"/>
      <c r="AD321" s="216"/>
      <c r="AE321" s="216"/>
      <c r="AF321" s="216"/>
      <c r="AG321" s="217"/>
      <c r="AH321" s="216"/>
      <c r="AI321" s="216"/>
      <c r="AJ321" s="216"/>
      <c r="AK321" s="217"/>
      <c r="AL321" s="217"/>
    </row>
  </sheetData>
  <sheetProtection algorithmName="SHA-512" hashValue="3+yYAL7/YcBd7CSObBQI2bJA8G3w0Nk6v9rywZq4Uww462VwQKKSB+PrxYGjGeS8RvY2663n8PtZTxyFcTxsgw==" saltValue="YVXcjHg9C8EVRNUl90+lYQ==" spinCount="100000" sheet="1" objects="1" scenarios="1"/>
  <phoneticPr fontId="2" type="noConversion"/>
  <printOptions horizontalCentered="1"/>
  <pageMargins left="0.59055118110236227" right="0.59055118110236227" top="0.98425196850393704" bottom="0.39370078740157483" header="0.39370078740157483" footer="0.19685039370078741"/>
  <pageSetup paperSize="8" scale="74" fitToHeight="0" orientation="landscape" r:id="rId1"/>
  <headerFooter>
    <oddHeader>&amp;L   Departement Bau
   &amp;"Arial,Fett"Amt für Städtebau&amp;"Arial,Standard"
&amp;R&amp;G</oddHeader>
    <oddFooter>&amp;L&amp;9Seite &amp;P/&amp;N&amp;R&amp;F</oddFooter>
  </headerFooter>
  <rowBreaks count="3" manualBreakCount="3">
    <brk id="84" max="16383" man="1"/>
    <brk id="166" max="16383" man="1"/>
    <brk id="253" max="16383" man="1"/>
  </rowBreaks>
  <ignoredErrors>
    <ignoredError sqref="E311" formula="1"/>
  </ignoredError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Honorarberechnung</vt:lpstr>
      <vt:lpstr>Honorarberechnung!Druckbereich</vt:lpstr>
    </vt:vector>
  </TitlesOfParts>
  <Company>Stadt Zürich Amt für Hochbauten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Honorarberechnung Gesamtplanung</dc:title>
  <dc:subject>08.02.2019</dc:subject>
  <dc:creator>Marco Treichler</dc:creator>
  <cp:keywords>April 2019</cp:keywords>
  <dc:description>M-System Nr. 139</dc:description>
  <cp:lastModifiedBy>Maier Markus</cp:lastModifiedBy>
  <cp:lastPrinted>2021-04-20T14:34:05Z</cp:lastPrinted>
  <dcterms:created xsi:type="dcterms:W3CDTF">2005-01-25T09:58:35Z</dcterms:created>
  <dcterms:modified xsi:type="dcterms:W3CDTF">2021-06-08T06:58:45Z</dcterms:modified>
</cp:coreProperties>
</file>